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4000" windowHeight="10050" activeTab="1"/>
  </bookViews>
  <sheets>
    <sheet name="Титул" sheetId="1" r:id="rId1"/>
    <sheet name="раздел 1" sheetId="4" r:id="rId2"/>
    <sheet name="раздел 2" sheetId="5" r:id="rId3"/>
    <sheet name="раздел 3" sheetId="7" r:id="rId4"/>
    <sheet name="раздел 3 колледж" sheetId="29" r:id="rId5"/>
    <sheet name="детализация раздела 1" sheetId="33" r:id="rId6"/>
    <sheet name="детализация ост. и поступ." sheetId="34" r:id="rId7"/>
    <sheet name="Обоснование ЗП" sheetId="23" r:id="rId8"/>
    <sheet name="Обоснование ЗП колледж" sheetId="30" r:id="rId9"/>
    <sheet name="2;3;" sheetId="8" r:id="rId10"/>
    <sheet name="страховые, соц выплаты" sheetId="10" r:id="rId11"/>
    <sheet name="налоги" sheetId="12" r:id="rId12"/>
    <sheet name="безвоз, прочие" sheetId="13" r:id="rId13"/>
    <sheet name="связь,трансп,аренда, коммун" sheetId="31" r:id="rId14"/>
    <sheet name="содержание" sheetId="20" r:id="rId15"/>
    <sheet name="прочие услуги" sheetId="32" r:id="rId16"/>
    <sheet name="страхование" sheetId="35" r:id="rId17"/>
    <sheet name="ОС" sheetId="22" r:id="rId18"/>
    <sheet name="МЗ" sheetId="24" r:id="rId19"/>
    <sheet name="Расшифровка контрактов" sheetId="27" r:id="rId20"/>
  </sheets>
  <definedNames>
    <definedName name="sub_100820" localSheetId="1">'раздел 1'!#REF!</definedName>
    <definedName name="sub_100821" localSheetId="1">'раздел 1'!$B$7</definedName>
    <definedName name="sub_100822" localSheetId="1">'раздел 1'!$B$11</definedName>
    <definedName name="sub_100823" localSheetId="1">'раздел 1'!$B$14</definedName>
    <definedName name="sub_100824" localSheetId="1">'раздел 1'!$B$25</definedName>
    <definedName name="sub_100825" localSheetId="1">'раздел 1'!$B$28</definedName>
    <definedName name="sub_100826" localSheetId="1">'раздел 1'!$B$31</definedName>
    <definedName name="sub_100827" localSheetId="1">'раздел 1'!#REF!</definedName>
    <definedName name="sub_100828" localSheetId="1">'раздел 1'!$B$36</definedName>
    <definedName name="sub_100829" localSheetId="1">'раздел 1'!$B$43</definedName>
    <definedName name="sub_100831" localSheetId="2">'раздел 2'!#REF!</definedName>
    <definedName name="sub_100832" localSheetId="2">'раздел 2'!#REF!</definedName>
    <definedName name="sub_100833" localSheetId="2">'раздел 2'!#REF!</definedName>
    <definedName name="sub_100834" localSheetId="2">'раздел 2'!#REF!</definedName>
    <definedName name="sub_101010" localSheetId="2">'раздел 2'!$A$38</definedName>
    <definedName name="sub_108210" localSheetId="1">'раздел 1'!$B$45</definedName>
    <definedName name="sub_108211" localSheetId="1">'раздел 1'!$A$46</definedName>
    <definedName name="sub_108212" localSheetId="1">'раздел 1'!$A$62</definedName>
    <definedName name="sub_108213" localSheetId="1">'раздел 1'!#REF!</definedName>
    <definedName name="sub_108214" localSheetId="1">'раздел 1'!$A$71</definedName>
    <definedName name="sub_108215" localSheetId="1">'раздел 1'!#REF!</definedName>
    <definedName name="sub_108216" localSheetId="1">'раздел 1'!$A$78</definedName>
    <definedName name="sub_108217" localSheetId="1">'раздел 1'!$A$105</definedName>
    <definedName name="sub_108218" localSheetId="1">'раздел 1'!$A$107</definedName>
    <definedName name="sub_108219" localSheetId="1">'раздел 1'!$A$108</definedName>
    <definedName name="sub_108220" localSheetId="1">'раздел 1'!$A$110</definedName>
    <definedName name="sub_108221" localSheetId="1">'раздел 1'!$A$111</definedName>
    <definedName name="sub_108222" localSheetId="1">'раздел 1'!$A$112</definedName>
    <definedName name="sub_108223" localSheetId="1">'раздел 1'!$A$113</definedName>
    <definedName name="sub_108224" localSheetId="1">'раздел 1'!#REF!</definedName>
    <definedName name="sub_11011" localSheetId="2">'раздел 2'!$A$39</definedName>
    <definedName name="sub_121212" localSheetId="2">'раздел 2'!$A$40</definedName>
    <definedName name="sub_131313" localSheetId="2">'раздел 2'!$A$41</definedName>
    <definedName name="sub_141414" localSheetId="2">'раздел 2'!$A$42</definedName>
    <definedName name="sub_151515" localSheetId="2">'раздел 2'!$A$43</definedName>
    <definedName name="sub_161616" localSheetId="2">'раздел 2'!$A$44</definedName>
    <definedName name="sub_2100" localSheetId="7">'Обоснование ЗП'!$A$2</definedName>
    <definedName name="sub_2101" localSheetId="7">'Обоснование ЗП'!$A$3</definedName>
    <definedName name="sub_21041" localSheetId="10">'страховые, соц выплаты'!$A$9</definedName>
    <definedName name="sub_210411" localSheetId="10">'страховые, соц выплаты'!$A$10</definedName>
    <definedName name="sub_210412" localSheetId="10">'страховые, соц выплаты'!$A$11</definedName>
    <definedName name="sub_210413" localSheetId="10">'страховые, соц выплаты'!$A$12</definedName>
    <definedName name="sub_21042" localSheetId="10">'страховые, соц выплаты'!$A$13</definedName>
    <definedName name="sub_210421" localSheetId="10">'страховые, соц выплаты'!$A$14</definedName>
    <definedName name="sub_210422" localSheetId="10">'страховые, соц выплаты'!$A$15</definedName>
    <definedName name="sub_210423" localSheetId="10">'страховые, соц выплаты'!$A$16</definedName>
    <definedName name="sub_210424" localSheetId="10">'страховые, соц выплаты'!$A$17</definedName>
    <definedName name="sub_210425" localSheetId="10">'страховые, соц выплаты'!$A$18</definedName>
    <definedName name="sub_21043" localSheetId="10">'страховые, соц выплаты'!$A$19</definedName>
    <definedName name="sub_2605" localSheetId="14">содержание!$A$2</definedName>
    <definedName name="sub_2607" localSheetId="17">ОС!$A$2</definedName>
    <definedName name="_xlnm.Print_Titles" localSheetId="5">'детализация раздела 1'!$4:$7</definedName>
    <definedName name="_xlnm.Print_Titles" localSheetId="1">'раздел 1'!$4:$6</definedName>
    <definedName name="_xlnm.Print_Area" localSheetId="6">'детализация ост. и поступ.'!$A$1:$H$51</definedName>
    <definedName name="_xlnm.Print_Area" localSheetId="7">'Обоснование ЗП'!$A$1:$M$68</definedName>
    <definedName name="_xlnm.Print_Area" localSheetId="1">'раздел 1'!$A$1:$H$113</definedName>
    <definedName name="_xlnm.Print_Area" localSheetId="2">'раздел 2'!$A$1:$H$46</definedName>
    <definedName name="_xlnm.Print_Area" localSheetId="3">'раздел 3'!$A$1:$O$76</definedName>
  </definedNames>
  <calcPr calcId="145621"/>
</workbook>
</file>

<file path=xl/calcChain.xml><?xml version="1.0" encoding="utf-8"?>
<calcChain xmlns="http://schemas.openxmlformats.org/spreadsheetml/2006/main">
  <c r="E12" i="34" l="1"/>
  <c r="E8" i="33"/>
  <c r="E42" i="33"/>
  <c r="G42" i="33"/>
  <c r="G8" i="33"/>
  <c r="G10" i="33"/>
  <c r="E10" i="33"/>
  <c r="G12" i="33"/>
  <c r="E12" i="33"/>
  <c r="E14" i="34"/>
  <c r="E15" i="34"/>
  <c r="E14" i="4"/>
  <c r="E20" i="34"/>
  <c r="E23" i="33"/>
  <c r="E49" i="33"/>
  <c r="E65" i="33"/>
  <c r="E56" i="33"/>
  <c r="E45" i="4"/>
  <c r="E54" i="4"/>
  <c r="E20" i="10" l="1"/>
  <c r="E10" i="10"/>
  <c r="N63" i="7"/>
  <c r="N8" i="7"/>
  <c r="L8" i="7"/>
  <c r="L13" i="7"/>
  <c r="J12" i="7"/>
  <c r="I12" i="7"/>
  <c r="I13" i="7" s="1"/>
  <c r="G69" i="7"/>
  <c r="J69" i="7"/>
  <c r="I25" i="7"/>
  <c r="J13" i="7"/>
  <c r="O68" i="7" l="1"/>
  <c r="O66" i="7"/>
  <c r="O63" i="7"/>
  <c r="N65" i="7"/>
  <c r="N64" i="7"/>
  <c r="I11" i="7"/>
  <c r="I10" i="7"/>
  <c r="I9" i="7"/>
  <c r="J9" i="7"/>
  <c r="J25" i="7"/>
  <c r="L21" i="7"/>
  <c r="I69" i="7" l="1"/>
  <c r="I68" i="7"/>
  <c r="G8" i="7"/>
  <c r="J8" i="7"/>
  <c r="I8" i="7"/>
  <c r="G23" i="12"/>
  <c r="E23" i="12"/>
  <c r="D26" i="32"/>
  <c r="G26" i="32"/>
  <c r="F26" i="32"/>
  <c r="J11" i="23"/>
  <c r="J12" i="23"/>
  <c r="J15" i="23"/>
  <c r="J18" i="23"/>
  <c r="J21" i="23"/>
  <c r="J24" i="23"/>
  <c r="M23" i="23"/>
  <c r="G23" i="23"/>
  <c r="D23" i="23"/>
  <c r="J22" i="23"/>
  <c r="D22" i="23"/>
  <c r="J19" i="23"/>
  <c r="D19" i="23"/>
  <c r="D17" i="23"/>
  <c r="J16" i="23"/>
  <c r="D16" i="23"/>
  <c r="J14" i="23"/>
  <c r="D14" i="23"/>
  <c r="J13" i="23"/>
  <c r="D13" i="23"/>
  <c r="D11" i="23"/>
  <c r="E63" i="23"/>
  <c r="G63" i="23"/>
  <c r="G66" i="23"/>
  <c r="F63" i="23"/>
  <c r="F66" i="23"/>
  <c r="G60" i="23"/>
  <c r="G58" i="23"/>
  <c r="G61" i="23"/>
  <c r="F60" i="23"/>
  <c r="F61" i="23"/>
  <c r="E60" i="23"/>
  <c r="E61" i="23"/>
  <c r="F58" i="23"/>
  <c r="E58" i="23"/>
  <c r="J33" i="23"/>
  <c r="J35" i="23"/>
  <c r="J41" i="23"/>
  <c r="J45" i="23"/>
  <c r="L67" i="23"/>
  <c r="M67" i="23"/>
  <c r="J67" i="23" l="1"/>
  <c r="J44" i="23" l="1"/>
  <c r="J43" i="23" l="1"/>
  <c r="J38" i="23"/>
  <c r="J36" i="23" l="1"/>
  <c r="L36" i="23"/>
  <c r="M36" i="23"/>
  <c r="E36" i="23"/>
  <c r="E23" i="34" l="1"/>
  <c r="G78" i="4" l="1"/>
  <c r="E86" i="4"/>
  <c r="E73" i="4"/>
  <c r="E26" i="5"/>
  <c r="K49" i="33"/>
  <c r="H49" i="33"/>
  <c r="G65" i="33"/>
  <c r="E54" i="33" l="1"/>
  <c r="E17" i="4"/>
  <c r="E100" i="4" l="1"/>
  <c r="F42" i="33" l="1"/>
  <c r="E77" i="4" l="1"/>
  <c r="H14" i="4"/>
  <c r="F8" i="33" l="1"/>
  <c r="L35" i="23" l="1"/>
  <c r="E14" i="20" l="1"/>
  <c r="E25" i="20"/>
  <c r="E23" i="20"/>
  <c r="E21" i="20"/>
  <c r="E20" i="20"/>
  <c r="E19" i="20"/>
  <c r="E15" i="20"/>
  <c r="E18" i="20"/>
  <c r="J66" i="23" l="1"/>
  <c r="J65" i="23" l="1"/>
  <c r="F7" i="4" l="1"/>
  <c r="E48" i="4"/>
  <c r="E49" i="4"/>
  <c r="G56" i="33"/>
  <c r="E88" i="4"/>
  <c r="E90" i="4"/>
  <c r="E91" i="4"/>
  <c r="E92" i="4"/>
  <c r="E93" i="4"/>
  <c r="E99" i="4"/>
  <c r="E98" i="4"/>
  <c r="E97" i="4"/>
  <c r="E96" i="4"/>
  <c r="E95" i="4"/>
  <c r="G11" i="23" l="1"/>
  <c r="F11" i="23"/>
  <c r="E11" i="23"/>
  <c r="G38" i="23"/>
  <c r="G45" i="23"/>
  <c r="G44" i="23"/>
  <c r="G41" i="23"/>
  <c r="G39" i="23"/>
  <c r="G36" i="23"/>
  <c r="G35" i="23"/>
  <c r="G33" i="23"/>
  <c r="F45" i="23"/>
  <c r="F44" i="23"/>
  <c r="F41" i="23"/>
  <c r="F39" i="23"/>
  <c r="F38" i="23"/>
  <c r="F36" i="23"/>
  <c r="F35" i="23"/>
  <c r="E45" i="23"/>
  <c r="E44" i="23"/>
  <c r="E41" i="23"/>
  <c r="E39" i="23"/>
  <c r="E38" i="23"/>
  <c r="E35" i="23"/>
  <c r="F33" i="23"/>
  <c r="E33" i="23"/>
  <c r="E66" i="23" l="1"/>
  <c r="G57" i="23"/>
  <c r="F57" i="23"/>
  <c r="E57" i="23"/>
  <c r="G22" i="23"/>
  <c r="G19" i="23"/>
  <c r="F17" i="23" l="1"/>
  <c r="G17" i="23"/>
  <c r="E17" i="23"/>
  <c r="F23" i="23"/>
  <c r="E23" i="23"/>
  <c r="G14" i="23"/>
  <c r="E14" i="23"/>
  <c r="F14" i="23"/>
  <c r="F22" i="23"/>
  <c r="E22" i="23"/>
  <c r="E19" i="23"/>
  <c r="F19" i="23"/>
  <c r="F16" i="23"/>
  <c r="G16" i="23"/>
  <c r="E16" i="23"/>
  <c r="G13" i="23"/>
  <c r="E13" i="23"/>
  <c r="F13" i="23"/>
  <c r="J58" i="23" l="1"/>
  <c r="L63" i="23"/>
  <c r="M63" i="23" s="1"/>
  <c r="J68" i="7" l="1"/>
  <c r="G19" i="33"/>
  <c r="I63" i="7" l="1"/>
  <c r="J34" i="23"/>
  <c r="J63" i="23"/>
  <c r="J57" i="23"/>
  <c r="J56" i="23" s="1"/>
  <c r="J55" i="23"/>
  <c r="I64" i="7" l="1"/>
  <c r="J46" i="23"/>
  <c r="J68" i="23"/>
  <c r="J64" i="7"/>
  <c r="J63" i="7"/>
  <c r="G13" i="33"/>
  <c r="L14" i="23"/>
  <c r="L13" i="23"/>
  <c r="M13" i="23" s="1"/>
  <c r="O65" i="33" l="1"/>
  <c r="K65" i="33"/>
  <c r="H65" i="33"/>
  <c r="F94" i="4"/>
  <c r="G20" i="34"/>
  <c r="G15" i="34" s="1"/>
  <c r="F20" i="34"/>
  <c r="F15" i="34" s="1"/>
  <c r="E30" i="4"/>
  <c r="E18" i="4"/>
  <c r="G25" i="7"/>
  <c r="J23" i="23" l="1"/>
  <c r="H42" i="33"/>
  <c r="K42" i="33"/>
  <c r="H17" i="24" l="1"/>
  <c r="L65" i="33"/>
  <c r="D31" i="27"/>
  <c r="D30" i="27"/>
  <c r="D29" i="27"/>
  <c r="D28" i="27"/>
  <c r="D27" i="27"/>
  <c r="D26" i="27"/>
  <c r="D25" i="27"/>
  <c r="D24" i="27"/>
  <c r="D23" i="27"/>
  <c r="D22" i="27"/>
  <c r="D21" i="27"/>
  <c r="D20" i="27"/>
  <c r="D19" i="27"/>
  <c r="D18" i="27"/>
  <c r="D17" i="27"/>
  <c r="D16" i="27"/>
  <c r="D15" i="27"/>
  <c r="D14" i="27"/>
  <c r="D13" i="27"/>
  <c r="D12" i="27"/>
  <c r="D11" i="27"/>
  <c r="D10" i="27"/>
  <c r="H17" i="12" l="1"/>
  <c r="H33" i="12"/>
  <c r="E33" i="12"/>
  <c r="G33" i="12"/>
  <c r="E31" i="12"/>
  <c r="G32" i="27"/>
  <c r="F32" i="27"/>
  <c r="E9" i="22" l="1"/>
  <c r="F7" i="34" l="1"/>
  <c r="E94" i="4" l="1"/>
  <c r="E85" i="4" s="1"/>
  <c r="E16" i="24"/>
  <c r="G25" i="5" l="1"/>
  <c r="F25" i="5"/>
  <c r="G94" i="4"/>
  <c r="G85" i="4" s="1"/>
  <c r="F85" i="4"/>
  <c r="O56" i="33"/>
  <c r="O54" i="33" s="1"/>
  <c r="L56" i="33"/>
  <c r="K56" i="33"/>
  <c r="H56" i="33"/>
  <c r="G54" i="33"/>
  <c r="G49" i="33" s="1"/>
  <c r="G17" i="24"/>
  <c r="E30" i="5" l="1"/>
  <c r="G73" i="4" l="1"/>
  <c r="G71" i="4" s="1"/>
  <c r="G48" i="4"/>
  <c r="F48" i="4"/>
  <c r="K12" i="33"/>
  <c r="K25" i="33" s="1"/>
  <c r="F71" i="4"/>
  <c r="F75" i="4"/>
  <c r="F74" i="4"/>
  <c r="F73" i="4"/>
  <c r="H12" i="33"/>
  <c r="G18" i="4"/>
  <c r="F18" i="4"/>
  <c r="O76" i="33"/>
  <c r="K76" i="33"/>
  <c r="E75" i="4"/>
  <c r="E74" i="4"/>
  <c r="E71" i="4" s="1"/>
  <c r="E43" i="4" s="1"/>
  <c r="G7" i="35"/>
  <c r="F7" i="35"/>
  <c r="D7" i="35"/>
  <c r="E19" i="33" l="1"/>
  <c r="F47" i="4"/>
  <c r="H25" i="33"/>
  <c r="F52" i="4" s="1"/>
  <c r="F54" i="4" s="1"/>
  <c r="E17" i="20"/>
  <c r="E12" i="20"/>
  <c r="E11" i="20"/>
  <c r="E10" i="20"/>
  <c r="E16" i="20"/>
  <c r="E22" i="20"/>
  <c r="E24" i="20"/>
  <c r="E26" i="20"/>
  <c r="E27" i="20"/>
  <c r="E28" i="20"/>
  <c r="E9" i="20"/>
  <c r="D6" i="35"/>
  <c r="H29" i="20"/>
  <c r="G24" i="5" l="1"/>
  <c r="G13" i="5" s="1"/>
  <c r="G8" i="5" s="1"/>
  <c r="G28" i="5"/>
  <c r="G29" i="5" s="1"/>
  <c r="F28" i="5"/>
  <c r="F29" i="5" s="1"/>
  <c r="F24" i="5"/>
  <c r="F13" i="5" s="1"/>
  <c r="F8" i="5" s="1"/>
  <c r="E15" i="24"/>
  <c r="E14" i="24"/>
  <c r="E13" i="24"/>
  <c r="E12" i="24"/>
  <c r="E11" i="24"/>
  <c r="D9" i="27"/>
  <c r="D32" i="27" s="1"/>
  <c r="E12" i="5" s="1"/>
  <c r="G32" i="5" l="1"/>
  <c r="G33" i="5" s="1"/>
  <c r="F32" i="5"/>
  <c r="F33" i="5" s="1"/>
  <c r="E7" i="34"/>
  <c r="E7" i="4" s="1"/>
  <c r="O42" i="33"/>
  <c r="L12" i="33"/>
  <c r="L54" i="33"/>
  <c r="O49" i="33"/>
  <c r="K54" i="33"/>
  <c r="K23" i="33"/>
  <c r="K10" i="33" s="1"/>
  <c r="G76" i="33"/>
  <c r="F58" i="4"/>
  <c r="K8" i="33" l="1"/>
  <c r="F14" i="34" s="1"/>
  <c r="G10" i="34" s="1"/>
  <c r="E28" i="5"/>
  <c r="E32" i="5" s="1"/>
  <c r="L25" i="33"/>
  <c r="G83" i="4" s="1"/>
  <c r="D21" i="32"/>
  <c r="D10" i="32"/>
  <c r="D11" i="32"/>
  <c r="D12" i="32"/>
  <c r="D13" i="32"/>
  <c r="D14" i="32"/>
  <c r="D15" i="32"/>
  <c r="D16" i="32"/>
  <c r="D17" i="32"/>
  <c r="D18" i="32"/>
  <c r="D19" i="32"/>
  <c r="D20" i="32"/>
  <c r="D22" i="32"/>
  <c r="D24" i="32"/>
  <c r="E29" i="5" l="1"/>
  <c r="E22" i="12"/>
  <c r="F8" i="8"/>
  <c r="E58" i="4" l="1"/>
  <c r="E21" i="12"/>
  <c r="E20" i="12"/>
  <c r="L44" i="23"/>
  <c r="J20" i="23" l="1"/>
  <c r="J42" i="23"/>
  <c r="L38" i="23"/>
  <c r="L66" i="23"/>
  <c r="O22" i="7"/>
  <c r="O23" i="7"/>
  <c r="O24" i="7"/>
  <c r="O21" i="7"/>
  <c r="N22" i="7"/>
  <c r="N23" i="7"/>
  <c r="N24" i="7"/>
  <c r="N21" i="7"/>
  <c r="O9" i="7"/>
  <c r="O64" i="7" s="1"/>
  <c r="O12" i="7"/>
  <c r="O8" i="7"/>
  <c r="N9" i="7"/>
  <c r="N12" i="7"/>
  <c r="N68" i="7" l="1"/>
  <c r="L17" i="23"/>
  <c r="J39" i="23"/>
  <c r="L39" i="23"/>
  <c r="J40" i="23"/>
  <c r="I66" i="7" s="1"/>
  <c r="N11" i="7" s="1"/>
  <c r="N66" i="7" s="1"/>
  <c r="L41" i="23"/>
  <c r="L45" i="23"/>
  <c r="J37" i="23" l="1"/>
  <c r="I65" i="7" s="1"/>
  <c r="N10" i="7" s="1"/>
  <c r="E14" i="33"/>
  <c r="L22" i="23"/>
  <c r="L23" i="23"/>
  <c r="L19" i="23"/>
  <c r="L16" i="23"/>
  <c r="G22" i="12" l="1"/>
  <c r="G21" i="12"/>
  <c r="G20" i="12"/>
  <c r="G19" i="12"/>
  <c r="G18" i="12"/>
  <c r="G17" i="12"/>
  <c r="L55" i="23" l="1"/>
  <c r="L60" i="23"/>
  <c r="L61" i="23"/>
  <c r="L58" i="23"/>
  <c r="M58" i="23" s="1"/>
  <c r="L57" i="23"/>
  <c r="M57" i="23" s="1"/>
  <c r="J60" i="23"/>
  <c r="J61" i="23"/>
  <c r="J17" i="23" l="1"/>
  <c r="J59" i="23"/>
  <c r="J65" i="7" s="1"/>
  <c r="J10" i="7" s="1"/>
  <c r="O10" i="7" s="1"/>
  <c r="O65" i="7" s="1"/>
  <c r="F29" i="20"/>
  <c r="E23" i="13" l="1"/>
  <c r="E22" i="13"/>
  <c r="F50" i="31"/>
  <c r="F49" i="31"/>
  <c r="F48" i="31"/>
  <c r="E48" i="31"/>
  <c r="F23" i="34" l="1"/>
  <c r="F17" i="4" s="1"/>
  <c r="F14" i="4" s="1"/>
  <c r="G17" i="4"/>
  <c r="G14" i="4" s="1"/>
  <c r="H23" i="34"/>
  <c r="H11" i="34"/>
  <c r="H7" i="34"/>
  <c r="H48" i="34"/>
  <c r="G48" i="34"/>
  <c r="F48" i="34"/>
  <c r="E48" i="34"/>
  <c r="H45" i="34"/>
  <c r="G45" i="34"/>
  <c r="F45" i="34"/>
  <c r="E45" i="34"/>
  <c r="H40" i="34"/>
  <c r="G40" i="34"/>
  <c r="F40" i="34"/>
  <c r="E40" i="34"/>
  <c r="H37" i="34"/>
  <c r="G37" i="34"/>
  <c r="F37" i="34"/>
  <c r="E37" i="34"/>
  <c r="H34" i="34"/>
  <c r="G34" i="34"/>
  <c r="F34" i="34"/>
  <c r="E34" i="34"/>
  <c r="H20" i="34"/>
  <c r="H17" i="34"/>
  <c r="G17" i="34"/>
  <c r="F17" i="34"/>
  <c r="E17" i="34"/>
  <c r="H15" i="34"/>
  <c r="P72" i="33"/>
  <c r="I12" i="33"/>
  <c r="J12" i="33"/>
  <c r="M12" i="33"/>
  <c r="N12" i="33"/>
  <c r="O12" i="33"/>
  <c r="O25" i="33" s="1"/>
  <c r="O23" i="33" s="1"/>
  <c r="F12" i="33"/>
  <c r="L81" i="33"/>
  <c r="H81" i="33"/>
  <c r="E81" i="33"/>
  <c r="L76" i="33"/>
  <c r="H76" i="33"/>
  <c r="E76" i="33"/>
  <c r="L72" i="33"/>
  <c r="H72" i="33"/>
  <c r="E72" i="33"/>
  <c r="P54" i="33"/>
  <c r="H54" i="33"/>
  <c r="E25" i="5"/>
  <c r="P51" i="33"/>
  <c r="L51" i="33"/>
  <c r="H51" i="33"/>
  <c r="E51" i="33"/>
  <c r="L47" i="33"/>
  <c r="H47" i="33"/>
  <c r="E47" i="33"/>
  <c r="L42" i="33"/>
  <c r="L35" i="33"/>
  <c r="L33" i="33" s="1"/>
  <c r="H35" i="33"/>
  <c r="H33" i="33" s="1"/>
  <c r="E35" i="33"/>
  <c r="E33" i="33" s="1"/>
  <c r="L29" i="33"/>
  <c r="H29" i="33"/>
  <c r="E29" i="33"/>
  <c r="L23" i="33"/>
  <c r="H23" i="33"/>
  <c r="M89" i="23"/>
  <c r="M88" i="23"/>
  <c r="M87" i="23"/>
  <c r="J87" i="23"/>
  <c r="C87" i="23"/>
  <c r="M86" i="23"/>
  <c r="M85" i="23"/>
  <c r="M84" i="23"/>
  <c r="J84" i="23"/>
  <c r="C84" i="23"/>
  <c r="M83" i="23"/>
  <c r="M82" i="23"/>
  <c r="M81" i="23"/>
  <c r="J81" i="23"/>
  <c r="C81" i="23"/>
  <c r="M80" i="23"/>
  <c r="M79" i="23"/>
  <c r="M78" i="23"/>
  <c r="J78" i="23"/>
  <c r="C78" i="23"/>
  <c r="M77" i="23"/>
  <c r="M66" i="23"/>
  <c r="M65" i="23"/>
  <c r="C65" i="23"/>
  <c r="M64" i="23"/>
  <c r="M62" i="23"/>
  <c r="J62" i="23"/>
  <c r="C62" i="23"/>
  <c r="M61" i="23"/>
  <c r="M60" i="23"/>
  <c r="M59" i="23"/>
  <c r="C59" i="23"/>
  <c r="M56" i="23"/>
  <c r="C56" i="23"/>
  <c r="M55" i="23"/>
  <c r="M45" i="23"/>
  <c r="M44" i="23"/>
  <c r="M43" i="23"/>
  <c r="C43" i="23"/>
  <c r="M42" i="23"/>
  <c r="M41" i="23"/>
  <c r="M40" i="23"/>
  <c r="C40" i="23"/>
  <c r="M39" i="23"/>
  <c r="M38" i="23"/>
  <c r="M37" i="23"/>
  <c r="C37" i="23"/>
  <c r="M35" i="23"/>
  <c r="M34" i="23"/>
  <c r="C34" i="23"/>
  <c r="C21" i="23"/>
  <c r="C18" i="23"/>
  <c r="C15" i="23"/>
  <c r="C12" i="23"/>
  <c r="G14" i="7"/>
  <c r="P49" i="33" l="1"/>
  <c r="G14" i="33"/>
  <c r="J66" i="7"/>
  <c r="H10" i="33"/>
  <c r="F45" i="4" s="1"/>
  <c r="L49" i="33"/>
  <c r="E24" i="5"/>
  <c r="E13" i="5" s="1"/>
  <c r="F83" i="4"/>
  <c r="F78" i="4" s="1"/>
  <c r="E83" i="4"/>
  <c r="E78" i="4" s="1"/>
  <c r="G52" i="4"/>
  <c r="G54" i="4"/>
  <c r="O10" i="33"/>
  <c r="G47" i="4"/>
  <c r="C90" i="23"/>
  <c r="J90" i="23"/>
  <c r="C46" i="23"/>
  <c r="C68" i="23"/>
  <c r="L10" i="33"/>
  <c r="F110" i="4"/>
  <c r="G110" i="4"/>
  <c r="E110" i="4"/>
  <c r="F105" i="4"/>
  <c r="G105" i="4"/>
  <c r="E105" i="4"/>
  <c r="F101" i="4"/>
  <c r="G101" i="4"/>
  <c r="H101" i="4"/>
  <c r="E101" i="4"/>
  <c r="H83" i="4"/>
  <c r="F80" i="4"/>
  <c r="G80" i="4"/>
  <c r="H80" i="4"/>
  <c r="E80" i="4"/>
  <c r="F76" i="4"/>
  <c r="G76" i="4"/>
  <c r="F64" i="4"/>
  <c r="F62" i="4" s="1"/>
  <c r="G64" i="4"/>
  <c r="G62" i="4" s="1"/>
  <c r="E64" i="4"/>
  <c r="E62" i="4" s="1"/>
  <c r="G58" i="4"/>
  <c r="G39" i="4"/>
  <c r="H39" i="4"/>
  <c r="E39" i="4"/>
  <c r="F36" i="4"/>
  <c r="G36" i="4"/>
  <c r="H36" i="4"/>
  <c r="E36" i="4"/>
  <c r="F31" i="4"/>
  <c r="G31" i="4"/>
  <c r="H31" i="4"/>
  <c r="E31" i="4"/>
  <c r="F28" i="4"/>
  <c r="G28" i="4"/>
  <c r="H28" i="4"/>
  <c r="E28" i="4"/>
  <c r="F25" i="4"/>
  <c r="G25" i="4"/>
  <c r="H25" i="4"/>
  <c r="E25" i="4"/>
  <c r="F11" i="4"/>
  <c r="G11" i="4"/>
  <c r="H11" i="4"/>
  <c r="E11" i="4"/>
  <c r="E9" i="4" l="1"/>
  <c r="J11" i="7"/>
  <c r="O11" i="7" s="1"/>
  <c r="O69" i="7" s="1"/>
  <c r="G25" i="33" s="1"/>
  <c r="G23" i="33" s="1"/>
  <c r="L8" i="33"/>
  <c r="H8" i="33"/>
  <c r="F12" i="34" s="1"/>
  <c r="E33" i="5"/>
  <c r="E8" i="5"/>
  <c r="O8" i="33"/>
  <c r="G45" i="4"/>
  <c r="G9" i="4"/>
  <c r="H78" i="4"/>
  <c r="H9" i="4"/>
  <c r="G43" i="4" l="1"/>
  <c r="G14" i="34"/>
  <c r="G8" i="34"/>
  <c r="F11" i="34"/>
  <c r="F8" i="4" s="1"/>
  <c r="F43" i="4"/>
  <c r="F9" i="4" s="1"/>
  <c r="G23" i="8"/>
  <c r="F20" i="8"/>
  <c r="H12" i="8"/>
  <c r="I12" i="8"/>
  <c r="G12" i="8"/>
  <c r="F11" i="8"/>
  <c r="H20" i="10"/>
  <c r="G20" i="10"/>
  <c r="F20" i="10"/>
  <c r="H33" i="10"/>
  <c r="G33" i="10"/>
  <c r="F33" i="10"/>
  <c r="E32" i="10"/>
  <c r="E31" i="10"/>
  <c r="E30" i="10"/>
  <c r="E29" i="10"/>
  <c r="E26" i="13"/>
  <c r="E24" i="13"/>
  <c r="E25" i="13"/>
  <c r="F26" i="13"/>
  <c r="G26" i="13"/>
  <c r="H26" i="13"/>
  <c r="E53" i="12"/>
  <c r="E54" i="12"/>
  <c r="E55" i="12"/>
  <c r="E52" i="12"/>
  <c r="E42" i="12"/>
  <c r="E43" i="12"/>
  <c r="E41" i="12"/>
  <c r="F23" i="12"/>
  <c r="F33" i="12"/>
  <c r="E18" i="12"/>
  <c r="E19" i="12"/>
  <c r="E17" i="12"/>
  <c r="F13" i="13"/>
  <c r="G13" i="13"/>
  <c r="H13" i="13"/>
  <c r="E9" i="13"/>
  <c r="E10" i="13"/>
  <c r="G12" i="34" l="1"/>
  <c r="G11" i="34" s="1"/>
  <c r="G8" i="4" s="1"/>
  <c r="G7" i="34"/>
  <c r="G7" i="4" s="1"/>
  <c r="E33" i="10"/>
  <c r="D23" i="32"/>
  <c r="D9" i="32"/>
  <c r="I52" i="31"/>
  <c r="H52" i="31"/>
  <c r="G52" i="31"/>
  <c r="F51" i="31"/>
  <c r="F52" i="31"/>
  <c r="I39" i="31"/>
  <c r="H39" i="31"/>
  <c r="G39" i="31"/>
  <c r="F38" i="31"/>
  <c r="I26" i="31"/>
  <c r="H26" i="31"/>
  <c r="G26" i="31"/>
  <c r="F25" i="31"/>
  <c r="F24" i="31"/>
  <c r="F23" i="31"/>
  <c r="F22" i="31"/>
  <c r="I13" i="31"/>
  <c r="H13" i="31"/>
  <c r="G13" i="31"/>
  <c r="F12" i="31"/>
  <c r="F11" i="31"/>
  <c r="F10" i="31"/>
  <c r="E10" i="24"/>
  <c r="F26" i="31" l="1"/>
  <c r="F13" i="31"/>
  <c r="F39" i="31"/>
  <c r="F19" i="8"/>
  <c r="F21" i="8"/>
  <c r="F22" i="8"/>
  <c r="H23" i="8"/>
  <c r="I23" i="8"/>
  <c r="F23" i="8" l="1"/>
  <c r="H10" i="22"/>
  <c r="G10" i="22"/>
  <c r="F10" i="22"/>
  <c r="E10" i="22"/>
  <c r="F17" i="24"/>
  <c r="E9" i="24"/>
  <c r="E17" i="24" s="1"/>
  <c r="E12" i="13"/>
  <c r="E11" i="13"/>
  <c r="E13" i="13" s="1"/>
  <c r="E11" i="10"/>
  <c r="E12" i="10"/>
  <c r="E13" i="10"/>
  <c r="E14" i="10"/>
  <c r="E15" i="10"/>
  <c r="E16" i="10"/>
  <c r="E17" i="10"/>
  <c r="E18" i="10"/>
  <c r="E19" i="10"/>
  <c r="E9" i="10"/>
  <c r="F9" i="8"/>
  <c r="F10" i="8"/>
  <c r="F12" i="8" s="1"/>
  <c r="F7" i="8"/>
  <c r="M67" i="30"/>
  <c r="M66" i="30"/>
  <c r="M65" i="30"/>
  <c r="J65" i="30"/>
  <c r="M64" i="30"/>
  <c r="M63" i="30"/>
  <c r="M62" i="30"/>
  <c r="J62" i="30"/>
  <c r="M61" i="30"/>
  <c r="M60" i="30"/>
  <c r="M59" i="30"/>
  <c r="J59" i="30"/>
  <c r="M58" i="30"/>
  <c r="M57" i="30"/>
  <c r="M56" i="30"/>
  <c r="J56" i="30"/>
  <c r="J68" i="30" s="1"/>
  <c r="C56" i="30"/>
  <c r="C68" i="30" s="1"/>
  <c r="M55" i="30"/>
  <c r="M45" i="30"/>
  <c r="M44" i="30"/>
  <c r="M43" i="30"/>
  <c r="J43" i="30"/>
  <c r="M42" i="30"/>
  <c r="M41" i="30"/>
  <c r="M40" i="30"/>
  <c r="J40" i="30"/>
  <c r="M39" i="30"/>
  <c r="M38" i="30"/>
  <c r="M37" i="30"/>
  <c r="J37" i="30"/>
  <c r="M36" i="30"/>
  <c r="M35" i="30"/>
  <c r="M34" i="30"/>
  <c r="J34" i="30"/>
  <c r="J46" i="30" s="1"/>
  <c r="C34" i="30"/>
  <c r="C46" i="30" s="1"/>
  <c r="M33" i="30"/>
  <c r="M23" i="30"/>
  <c r="M22" i="30"/>
  <c r="M21" i="30"/>
  <c r="J21" i="30"/>
  <c r="M20" i="30"/>
  <c r="M19" i="30"/>
  <c r="M18" i="30"/>
  <c r="J18" i="30"/>
  <c r="M17" i="30"/>
  <c r="M16" i="30"/>
  <c r="M15" i="30"/>
  <c r="J15" i="30"/>
  <c r="M14" i="30"/>
  <c r="M13" i="30"/>
  <c r="M12" i="30"/>
  <c r="J12" i="30"/>
  <c r="J24" i="30" s="1"/>
  <c r="C12" i="30"/>
  <c r="C24" i="30" s="1"/>
  <c r="M11" i="30"/>
  <c r="M22" i="23"/>
  <c r="M20" i="23"/>
  <c r="M19" i="23"/>
  <c r="M17" i="23"/>
  <c r="M16" i="23"/>
  <c r="M14" i="23"/>
  <c r="C24" i="23"/>
  <c r="M13" i="29"/>
  <c r="N13" i="29"/>
  <c r="O13" i="29"/>
  <c r="M63" i="7" l="1"/>
  <c r="M64" i="7"/>
  <c r="M66" i="7"/>
  <c r="M67" i="7"/>
  <c r="M68" i="7"/>
  <c r="K68" i="7"/>
  <c r="H68" i="7"/>
  <c r="D68" i="7"/>
  <c r="D62" i="7"/>
  <c r="L9" i="7" l="1"/>
  <c r="L10" i="7"/>
  <c r="L11" i="7"/>
  <c r="L12" i="7"/>
  <c r="L14" i="7"/>
  <c r="L15" i="7"/>
  <c r="L16" i="7"/>
  <c r="L17" i="7"/>
  <c r="L18" i="7"/>
  <c r="L20" i="7"/>
  <c r="L22" i="7"/>
  <c r="L23" i="7"/>
  <c r="L24" i="7"/>
  <c r="L26" i="7"/>
  <c r="L27" i="7"/>
  <c r="L28" i="7"/>
  <c r="L29" i="7"/>
  <c r="L30" i="7"/>
  <c r="L32" i="7"/>
  <c r="L33" i="7"/>
  <c r="L34" i="7"/>
  <c r="L35" i="7"/>
  <c r="L36" i="7"/>
  <c r="L38" i="7"/>
  <c r="L39" i="7"/>
  <c r="L40" i="7"/>
  <c r="L41" i="7"/>
  <c r="L42" i="7"/>
  <c r="L44" i="7"/>
  <c r="L45" i="7"/>
  <c r="L46" i="7"/>
  <c r="L47" i="7"/>
  <c r="L48" i="7"/>
  <c r="L50" i="7"/>
  <c r="L51" i="7"/>
  <c r="L52" i="7"/>
  <c r="L53" i="7"/>
  <c r="L54" i="7"/>
  <c r="L56" i="7"/>
  <c r="L57" i="7"/>
  <c r="L58" i="7"/>
  <c r="L59" i="7"/>
  <c r="L60" i="7"/>
  <c r="L61" i="7"/>
  <c r="L68" i="7"/>
  <c r="L67" i="7"/>
  <c r="K67" i="7"/>
  <c r="J67" i="7"/>
  <c r="I67" i="7"/>
  <c r="H67" i="7"/>
  <c r="G67" i="7" s="1"/>
  <c r="E67" i="7"/>
  <c r="F67" i="7"/>
  <c r="D67" i="7"/>
  <c r="G9" i="7"/>
  <c r="G10" i="7"/>
  <c r="G11" i="7"/>
  <c r="G12" i="7"/>
  <c r="G15" i="7"/>
  <c r="G16" i="7"/>
  <c r="G17" i="7"/>
  <c r="G18" i="7"/>
  <c r="G20" i="7"/>
  <c r="G21" i="7"/>
  <c r="G22" i="7"/>
  <c r="G23" i="7"/>
  <c r="G24" i="7"/>
  <c r="G26" i="7"/>
  <c r="G27" i="7"/>
  <c r="G28" i="7"/>
  <c r="G29" i="7"/>
  <c r="G30" i="7"/>
  <c r="G32" i="7"/>
  <c r="G33" i="7"/>
  <c r="G34" i="7"/>
  <c r="G35" i="7"/>
  <c r="G36" i="7"/>
  <c r="G38" i="7"/>
  <c r="G39" i="7"/>
  <c r="G40" i="7"/>
  <c r="G41" i="7"/>
  <c r="G42" i="7"/>
  <c r="G44" i="7"/>
  <c r="G45" i="7"/>
  <c r="G46" i="7"/>
  <c r="G47" i="7"/>
  <c r="G48" i="7"/>
  <c r="G50" i="7"/>
  <c r="G51" i="7"/>
  <c r="G52" i="7"/>
  <c r="G53" i="7"/>
  <c r="G54" i="7"/>
  <c r="G56" i="7"/>
  <c r="G57" i="7"/>
  <c r="G58" i="7"/>
  <c r="G59" i="7"/>
  <c r="G60" i="7"/>
  <c r="G61" i="7"/>
  <c r="G68" i="7"/>
  <c r="K66" i="7"/>
  <c r="H66" i="7"/>
  <c r="F66" i="7"/>
  <c r="D66" i="7"/>
  <c r="K65" i="7"/>
  <c r="H65" i="7"/>
  <c r="D65" i="7"/>
  <c r="C67" i="7"/>
  <c r="C9" i="7"/>
  <c r="C10" i="7"/>
  <c r="C11" i="7"/>
  <c r="C12" i="7"/>
  <c r="C14" i="7"/>
  <c r="C15" i="7"/>
  <c r="C16" i="7"/>
  <c r="C17" i="7"/>
  <c r="C18" i="7"/>
  <c r="C20" i="7"/>
  <c r="C22" i="7"/>
  <c r="C23" i="7"/>
  <c r="C24" i="7"/>
  <c r="C26" i="7"/>
  <c r="C27" i="7"/>
  <c r="C28" i="7"/>
  <c r="C29" i="7"/>
  <c r="C30" i="7"/>
  <c r="C32" i="7"/>
  <c r="C33" i="7"/>
  <c r="C34" i="7"/>
  <c r="C35" i="7"/>
  <c r="C36" i="7"/>
  <c r="C38" i="7"/>
  <c r="C39" i="7"/>
  <c r="C40" i="7"/>
  <c r="C41" i="7"/>
  <c r="C42" i="7"/>
  <c r="C43" i="7"/>
  <c r="C44" i="7"/>
  <c r="C45" i="7"/>
  <c r="C46" i="7"/>
  <c r="C47" i="7"/>
  <c r="C48" i="7"/>
  <c r="C50" i="7"/>
  <c r="C51" i="7"/>
  <c r="C52" i="7"/>
  <c r="C53" i="7"/>
  <c r="C54" i="7"/>
  <c r="C56" i="7"/>
  <c r="C57" i="7"/>
  <c r="C58" i="7"/>
  <c r="C59" i="7"/>
  <c r="C60" i="7"/>
  <c r="C61" i="7"/>
  <c r="C62" i="7"/>
  <c r="C8" i="7"/>
  <c r="K64" i="7"/>
  <c r="G64" i="7"/>
  <c r="H64" i="7"/>
  <c r="F64" i="7"/>
  <c r="D64" i="7"/>
  <c r="K63" i="7"/>
  <c r="H63" i="7"/>
  <c r="E63" i="7"/>
  <c r="F63" i="7"/>
  <c r="D63" i="7"/>
  <c r="O24" i="29"/>
  <c r="N24" i="29"/>
  <c r="M24" i="29"/>
  <c r="O23" i="29"/>
  <c r="N23" i="29"/>
  <c r="M23" i="29"/>
  <c r="O22" i="29"/>
  <c r="N22" i="29"/>
  <c r="M22" i="29"/>
  <c r="O21" i="29"/>
  <c r="N21" i="29"/>
  <c r="M21" i="29"/>
  <c r="O20" i="29"/>
  <c r="N20" i="29"/>
  <c r="M20" i="29"/>
  <c r="M19" i="29"/>
  <c r="J19" i="29"/>
  <c r="L9" i="29"/>
  <c r="L10" i="29"/>
  <c r="L11" i="29"/>
  <c r="L12" i="29"/>
  <c r="L13" i="29"/>
  <c r="L14" i="29"/>
  <c r="L15" i="29"/>
  <c r="L16" i="29"/>
  <c r="L17" i="29"/>
  <c r="L18" i="29"/>
  <c r="L8" i="29"/>
  <c r="K25" i="29"/>
  <c r="K13" i="29"/>
  <c r="K19" i="29"/>
  <c r="K24" i="29"/>
  <c r="J24" i="29"/>
  <c r="I24" i="29"/>
  <c r="H24" i="29"/>
  <c r="K23" i="29"/>
  <c r="J23" i="29"/>
  <c r="I23" i="29"/>
  <c r="G23" i="29" s="1"/>
  <c r="H23" i="29"/>
  <c r="K22" i="29"/>
  <c r="J22" i="29"/>
  <c r="I22" i="29"/>
  <c r="H22" i="29"/>
  <c r="K21" i="29"/>
  <c r="J21" i="29"/>
  <c r="I21" i="29"/>
  <c r="H21" i="29"/>
  <c r="K20" i="29"/>
  <c r="J20" i="29"/>
  <c r="I20" i="29"/>
  <c r="G20" i="29" s="1"/>
  <c r="H20" i="29"/>
  <c r="G9" i="29"/>
  <c r="G10" i="29"/>
  <c r="G11" i="29"/>
  <c r="G12" i="29"/>
  <c r="G13" i="29"/>
  <c r="G14" i="29"/>
  <c r="G15" i="29"/>
  <c r="G16" i="29"/>
  <c r="G17" i="29"/>
  <c r="G18" i="29"/>
  <c r="G19" i="29"/>
  <c r="G21" i="29"/>
  <c r="G22" i="29"/>
  <c r="G24" i="29"/>
  <c r="G8" i="29"/>
  <c r="D13" i="29"/>
  <c r="C13" i="29" s="1"/>
  <c r="C25" i="29" s="1"/>
  <c r="D25" i="29"/>
  <c r="E25" i="29"/>
  <c r="F25" i="29"/>
  <c r="H25" i="29"/>
  <c r="I25" i="29"/>
  <c r="J25" i="29"/>
  <c r="G25" i="29" s="1"/>
  <c r="M25" i="29"/>
  <c r="E24" i="29"/>
  <c r="F24" i="29"/>
  <c r="D24" i="29"/>
  <c r="C24" i="29" s="1"/>
  <c r="E23" i="29"/>
  <c r="F23" i="29"/>
  <c r="C23" i="29" s="1"/>
  <c r="D23" i="29"/>
  <c r="E22" i="29"/>
  <c r="F22" i="29"/>
  <c r="D22" i="29"/>
  <c r="E21" i="29"/>
  <c r="F21" i="29"/>
  <c r="D21" i="29"/>
  <c r="E20" i="29"/>
  <c r="F20" i="29"/>
  <c r="D20" i="29"/>
  <c r="C9" i="29"/>
  <c r="C10" i="29"/>
  <c r="C11" i="29"/>
  <c r="C12" i="29"/>
  <c r="C14" i="29"/>
  <c r="C15" i="29"/>
  <c r="C16" i="29"/>
  <c r="C17" i="29"/>
  <c r="C18" i="29"/>
  <c r="C19" i="29"/>
  <c r="C20" i="29"/>
  <c r="C21" i="29"/>
  <c r="C22" i="29"/>
  <c r="C8" i="29"/>
  <c r="I19" i="29"/>
  <c r="H19" i="29"/>
  <c r="F19" i="29"/>
  <c r="E19" i="29"/>
  <c r="D19" i="29"/>
  <c r="J13" i="29"/>
  <c r="I13" i="29"/>
  <c r="H13" i="29"/>
  <c r="F13" i="29"/>
  <c r="E13" i="29"/>
  <c r="K62" i="7"/>
  <c r="J62" i="7"/>
  <c r="I62" i="7"/>
  <c r="H62" i="7"/>
  <c r="G62" i="7" s="1"/>
  <c r="F62" i="7"/>
  <c r="E62" i="7"/>
  <c r="K55" i="7"/>
  <c r="J55" i="7"/>
  <c r="I55" i="7"/>
  <c r="H55" i="7"/>
  <c r="G55" i="7" s="1"/>
  <c r="F55" i="7"/>
  <c r="E55" i="7"/>
  <c r="C55" i="7" s="1"/>
  <c r="D55" i="7"/>
  <c r="K49" i="7"/>
  <c r="J49" i="7"/>
  <c r="I49" i="7"/>
  <c r="G49" i="7" s="1"/>
  <c r="H49" i="7"/>
  <c r="F49" i="7"/>
  <c r="E49" i="7"/>
  <c r="D49" i="7"/>
  <c r="C49" i="7" s="1"/>
  <c r="K43" i="7"/>
  <c r="J43" i="7"/>
  <c r="I43" i="7"/>
  <c r="H43" i="7"/>
  <c r="G43" i="7" s="1"/>
  <c r="F43" i="7"/>
  <c r="E43" i="7"/>
  <c r="D43" i="7"/>
  <c r="C63" i="7" l="1"/>
  <c r="G65" i="7"/>
  <c r="G66" i="7"/>
  <c r="G63" i="7"/>
  <c r="L21" i="29"/>
  <c r="L20" i="29"/>
  <c r="L22" i="29"/>
  <c r="L23" i="29"/>
  <c r="L24" i="29"/>
  <c r="L65" i="7"/>
  <c r="L66" i="7"/>
  <c r="N19" i="29"/>
  <c r="O19" i="29"/>
  <c r="O25" i="29" s="1"/>
  <c r="O43" i="7"/>
  <c r="P39" i="7"/>
  <c r="O49" i="7"/>
  <c r="P45" i="7"/>
  <c r="P57" i="7"/>
  <c r="Q53" i="7"/>
  <c r="M43" i="7"/>
  <c r="Q41" i="7"/>
  <c r="M49" i="7"/>
  <c r="Q47" i="7"/>
  <c r="Q59" i="7"/>
  <c r="Q50" i="7"/>
  <c r="Q51" i="7"/>
  <c r="Q52" i="7"/>
  <c r="N62" i="7"/>
  <c r="O62" i="7"/>
  <c r="Q58" i="7"/>
  <c r="Q61" i="7"/>
  <c r="Q56" i="7"/>
  <c r="Q57" i="7"/>
  <c r="M62" i="7"/>
  <c r="L62" i="7" s="1"/>
  <c r="Q48" i="7"/>
  <c r="M55" i="7"/>
  <c r="O55" i="7"/>
  <c r="P51" i="7"/>
  <c r="Q54" i="7"/>
  <c r="Q42" i="7"/>
  <c r="Q44" i="7"/>
  <c r="Q45" i="7"/>
  <c r="Q46" i="7"/>
  <c r="N55" i="7"/>
  <c r="Q38" i="7"/>
  <c r="Q39" i="7"/>
  <c r="Q40" i="7"/>
  <c r="N49" i="7"/>
  <c r="N43" i="7"/>
  <c r="L19" i="29" l="1"/>
  <c r="N25" i="29"/>
  <c r="L25" i="29" s="1"/>
  <c r="L55" i="7"/>
  <c r="L49" i="7"/>
  <c r="L43" i="7"/>
  <c r="H56" i="12" l="1"/>
  <c r="G56" i="12"/>
  <c r="F56" i="12"/>
  <c r="E56" i="12"/>
  <c r="H44" i="12"/>
  <c r="G44" i="12"/>
  <c r="F44" i="12"/>
  <c r="E44" i="12"/>
  <c r="H23" i="12"/>
  <c r="F37" i="7" l="1"/>
  <c r="E37" i="7"/>
  <c r="D37" i="7"/>
  <c r="C37" i="7" s="1"/>
  <c r="F31" i="7"/>
  <c r="E31" i="7"/>
  <c r="D31" i="7"/>
  <c r="F25" i="7"/>
  <c r="E25" i="7"/>
  <c r="D25" i="7"/>
  <c r="F19" i="7"/>
  <c r="E19" i="7"/>
  <c r="D19" i="7"/>
  <c r="D13" i="7"/>
  <c r="H37" i="7"/>
  <c r="K37" i="7"/>
  <c r="J37" i="7"/>
  <c r="I37" i="7"/>
  <c r="I31" i="7"/>
  <c r="J31" i="7"/>
  <c r="K31" i="7"/>
  <c r="H31" i="7"/>
  <c r="K25" i="7"/>
  <c r="H25" i="7"/>
  <c r="I19" i="7"/>
  <c r="J19" i="7"/>
  <c r="K19" i="7"/>
  <c r="K69" i="7" s="1"/>
  <c r="H19" i="7"/>
  <c r="G13" i="7"/>
  <c r="K13" i="7"/>
  <c r="R13" i="7"/>
  <c r="H13" i="7"/>
  <c r="Q32" i="7"/>
  <c r="E47" i="4" l="1"/>
  <c r="G37" i="7"/>
  <c r="C31" i="7"/>
  <c r="H69" i="7"/>
  <c r="G31" i="7"/>
  <c r="D69" i="7"/>
  <c r="C19" i="7"/>
  <c r="G19" i="7"/>
  <c r="C25" i="7"/>
  <c r="M19" i="7"/>
  <c r="Q29" i="7"/>
  <c r="Q30" i="7"/>
  <c r="Q36" i="7"/>
  <c r="Q35" i="7"/>
  <c r="N31" i="7"/>
  <c r="Q28" i="7"/>
  <c r="Q26" i="7"/>
  <c r="O37" i="7"/>
  <c r="P33" i="7"/>
  <c r="M31" i="7"/>
  <c r="O31" i="7"/>
  <c r="M37" i="7"/>
  <c r="P27" i="7"/>
  <c r="M13" i="7"/>
  <c r="Q34" i="7"/>
  <c r="N37" i="7"/>
  <c r="M25" i="7"/>
  <c r="Q33" i="7"/>
  <c r="Q27" i="7"/>
  <c r="G79" i="7" l="1"/>
  <c r="M69" i="7"/>
  <c r="L37" i="7"/>
  <c r="L31" i="7"/>
  <c r="G35" i="29" l="1"/>
  <c r="O25" i="7"/>
  <c r="Q24" i="7" l="1"/>
  <c r="Q23" i="7"/>
  <c r="Q22" i="7"/>
  <c r="Q20" i="7"/>
  <c r="N25" i="7" l="1"/>
  <c r="L25" i="7" s="1"/>
  <c r="Q21" i="7"/>
  <c r="F13" i="7" l="1"/>
  <c r="E13" i="7"/>
  <c r="E69" i="7" s="1"/>
  <c r="C13" i="7" l="1"/>
  <c r="F69" i="7"/>
  <c r="C69" i="7" s="1"/>
  <c r="L64" i="7"/>
  <c r="L63" i="7"/>
  <c r="N19" i="7"/>
  <c r="N13" i="7"/>
  <c r="O19" i="7"/>
  <c r="O13" i="7"/>
  <c r="P21" i="7"/>
  <c r="Q17" i="7"/>
  <c r="Q18" i="7"/>
  <c r="Q8" i="7"/>
  <c r="Q9" i="7"/>
  <c r="Q10" i="7"/>
  <c r="Q11" i="7"/>
  <c r="Q12" i="7"/>
  <c r="Q14" i="7"/>
  <c r="Q15" i="7"/>
  <c r="Q16" i="7"/>
  <c r="P8" i="7"/>
  <c r="P66" i="7"/>
  <c r="P11" i="7"/>
  <c r="P15" i="7"/>
  <c r="P16" i="7"/>
  <c r="P17" i="7"/>
  <c r="P10" i="7"/>
  <c r="P9" i="7"/>
  <c r="P65" i="7"/>
  <c r="N69" i="7" l="1"/>
  <c r="P13" i="7"/>
  <c r="L19" i="7"/>
  <c r="P68" i="7"/>
  <c r="P64" i="7"/>
  <c r="Q13" i="7"/>
  <c r="P63" i="7"/>
  <c r="E25" i="33" l="1"/>
  <c r="L69" i="7"/>
  <c r="E52" i="4" s="1"/>
  <c r="E8" i="4" s="1"/>
  <c r="Q69" i="7"/>
  <c r="E13" i="20"/>
  <c r="L35" i="29" l="1"/>
  <c r="L79" i="7" l="1"/>
  <c r="E13" i="33"/>
  <c r="L33" i="23"/>
  <c r="M33" i="23" s="1"/>
  <c r="L11" i="23"/>
  <c r="M11" i="23" s="1"/>
  <c r="G29" i="20"/>
  <c r="E29" i="20" s="1"/>
  <c r="E11" i="34" l="1"/>
  <c r="C79" i="4"/>
  <c r="C50" i="33"/>
</calcChain>
</file>

<file path=xl/sharedStrings.xml><?xml version="1.0" encoding="utf-8"?>
<sst xmlns="http://schemas.openxmlformats.org/spreadsheetml/2006/main" count="1358" uniqueCount="481">
  <si>
    <t>(подпись)</t>
  </si>
  <si>
    <t>(расшифровка подписи)</t>
  </si>
  <si>
    <t>" _____ "  _______________  20___ г.</t>
  </si>
  <si>
    <t>Единица измерения: руб.</t>
  </si>
  <si>
    <t>по ОКЕИ</t>
  </si>
  <si>
    <t>Дата</t>
  </si>
  <si>
    <t>Наименование показателя</t>
  </si>
  <si>
    <t>из них:</t>
  </si>
  <si>
    <t>в том числе:</t>
  </si>
  <si>
    <t>Код строки</t>
  </si>
  <si>
    <t>всего</t>
  </si>
  <si>
    <t>X</t>
  </si>
  <si>
    <t>субсидии на осуществление капитальных вложений</t>
  </si>
  <si>
    <t>средства обязательного медицинского страхования</t>
  </si>
  <si>
    <t xml:space="preserve">в том числе: </t>
  </si>
  <si>
    <t>Год начала закупки</t>
  </si>
  <si>
    <t>0001</t>
  </si>
  <si>
    <t>Наименование расходов</t>
  </si>
  <si>
    <t>Количество работников, чел</t>
  </si>
  <si>
    <t>Количество дней</t>
  </si>
  <si>
    <t>Сумма, руб. (гр. 3 х гр. 4 х гр. 5)</t>
  </si>
  <si>
    <t>Итого:</t>
  </si>
  <si>
    <t>N 
п/п</t>
  </si>
  <si>
    <t>Средний размер выплаты на одного работника в день, руб.</t>
  </si>
  <si>
    <t>Численность работников, получающих пособие</t>
  </si>
  <si>
    <t>Количество выплат в год на одного работника</t>
  </si>
  <si>
    <t>Размер выплаты (пособия) в месяц, руб</t>
  </si>
  <si>
    <t>Наименование государственного внебюджетного фонда</t>
  </si>
  <si>
    <t>Размер базы для начисления страховых взносов, руб.</t>
  </si>
  <si>
    <t>Сумма взноса, руб.</t>
  </si>
  <si>
    <t>Страховые взносы в Пенсионный фонд Российской Федерации, всего</t>
  </si>
  <si>
    <t>1.1.</t>
  </si>
  <si>
    <t>в том числе: по ставке 22,0%</t>
  </si>
  <si>
    <t>1.2.</t>
  </si>
  <si>
    <t>по ставке 10,0%</t>
  </si>
  <si>
    <t>1.3.</t>
  </si>
  <si>
    <t>с применением пониженных тарифов взносов в Пенсионный фонд Российской Федерации для отдельных категорий плательщиков</t>
  </si>
  <si>
    <t>Страховые взносы в Фонд социального страхования Российской Федерации, всего</t>
  </si>
  <si>
    <t>2.1.</t>
  </si>
  <si>
    <t>в том числе: обязательное социальное страхование на случай временной нетрудоспособности и в связи с материнством по ставке 2,9%</t>
  </si>
  <si>
    <t>2.2.</t>
  </si>
  <si>
    <t>с применением ставки взносов в Фонд социального страхования Российской Федерации по ставке 0,0%</t>
  </si>
  <si>
    <t>2.3.</t>
  </si>
  <si>
    <t>обязательное социальное страхование от несчастных случаев на производстве и профессиональных заболеваний по ставке 0,2%</t>
  </si>
  <si>
    <t>2.4.</t>
  </si>
  <si>
    <t>обязательное социальное страхование от несчастных случаев на производстве и профессиональных заболеваний по ставке 0, ___ %*</t>
  </si>
  <si>
    <t>2.5.</t>
  </si>
  <si>
    <t>Страховые взносы в Федеральный фонд обязательного медицинского страхования, всего (по ставке 5,1%)</t>
  </si>
  <si>
    <t>Размер одной выплаты, руб</t>
  </si>
  <si>
    <t>Количество выплат в год</t>
  </si>
  <si>
    <t>Общая сумма выплат, руб (гр. 3 х гр. 4)</t>
  </si>
  <si>
    <t>Ставка налога, %</t>
  </si>
  <si>
    <t>Сумма исчисленного налога, подлежащего уплате, руб. (гр. 3 х гр. 4/100)</t>
  </si>
  <si>
    <t>Количество номеров</t>
  </si>
  <si>
    <t>Количество платежей в год</t>
  </si>
  <si>
    <t>Стоимость за единицу, руб</t>
  </si>
  <si>
    <t>Количество услуг перевозки</t>
  </si>
  <si>
    <t>Цена услуги перевозки, руб</t>
  </si>
  <si>
    <t>Сумма, руб (гр. 3 х гр.4)</t>
  </si>
  <si>
    <t>Размер потребления ресурсов</t>
  </si>
  <si>
    <t>Индексация, %</t>
  </si>
  <si>
    <t>Количество</t>
  </si>
  <si>
    <t>Ставка арендной платы</t>
  </si>
  <si>
    <t>Стоимость с учетом НДС, руб</t>
  </si>
  <si>
    <t>Объект</t>
  </si>
  <si>
    <t>Количество работ (услуг)</t>
  </si>
  <si>
    <t>Количество договоров</t>
  </si>
  <si>
    <t>Средняя стоимость, руб</t>
  </si>
  <si>
    <t>Средняя численность работников, человек</t>
  </si>
  <si>
    <t>бюджет</t>
  </si>
  <si>
    <t>ОМС</t>
  </si>
  <si>
    <t>платные</t>
  </si>
  <si>
    <t>Руководители</t>
  </si>
  <si>
    <t>Врачи</t>
  </si>
  <si>
    <t>Средний медицинский персонал</t>
  </si>
  <si>
    <t>Младший медицинский персонал</t>
  </si>
  <si>
    <t>ИТОГО по разделу/подразделу</t>
  </si>
  <si>
    <t>Всего по учреждению</t>
  </si>
  <si>
    <t>Проверка</t>
  </si>
  <si>
    <t xml:space="preserve">1. Расчеты (обоснования) выплат персоналу (строка 210) </t>
  </si>
  <si>
    <t>N п/п</t>
  </si>
  <si>
    <t>Должность, группа должностей</t>
  </si>
  <si>
    <t>Установленная численность, единиц</t>
  </si>
  <si>
    <t>Ежемесячная надбавка к должностному окладу, %</t>
  </si>
  <si>
    <t>Районный коэффициент</t>
  </si>
  <si>
    <t>по должностному окладу</t>
  </si>
  <si>
    <t>по выплатам компенсационного характера</t>
  </si>
  <si>
    <t>по выплатам стимулирующего характера</t>
  </si>
  <si>
    <t>Код видов расходов 851</t>
  </si>
  <si>
    <t>Код видов расходов 852</t>
  </si>
  <si>
    <t>Проживание</t>
  </si>
  <si>
    <t>Суточные</t>
  </si>
  <si>
    <t>Тариф (с учетом НДС), руб.</t>
  </si>
  <si>
    <t>По всем источникам финансирования</t>
  </si>
  <si>
    <t>Код видов расходов 853</t>
  </si>
  <si>
    <t>Источник финансового обеспечения: средства обязательного медицинского страхования</t>
  </si>
  <si>
    <t>Стоимость работ (услуг), руб.</t>
  </si>
  <si>
    <t xml:space="preserve">Источник финансового обеспечения: средства полученные от оказания услуг на платной основе и от иной приносящей доход деятельности </t>
  </si>
  <si>
    <t>Расчеты (обоснования) расходов на оплату труда</t>
  </si>
  <si>
    <t>Налоговая база, руб.</t>
  </si>
  <si>
    <t>зарплат</t>
  </si>
  <si>
    <t xml:space="preserve">Главный врач </t>
  </si>
  <si>
    <t>Главный бухгалтер</t>
  </si>
  <si>
    <t>Х</t>
  </si>
  <si>
    <t>ИТОГО</t>
  </si>
  <si>
    <t>Проверка (не печатать)</t>
  </si>
  <si>
    <t xml:space="preserve">Проезд </t>
  </si>
  <si>
    <t>Темп роста, %</t>
  </si>
  <si>
    <t xml:space="preserve">Источник финансового обеспечения: средства бюджета </t>
  </si>
  <si>
    <t>11=4</t>
  </si>
  <si>
    <t>в т.ч.</t>
  </si>
  <si>
    <t xml:space="preserve">средства бюджета </t>
  </si>
  <si>
    <t>средства ФОМС</t>
  </si>
  <si>
    <t>средства от приносящей доход деятельности</t>
  </si>
  <si>
    <t xml:space="preserve">Код видов расходов </t>
  </si>
  <si>
    <t>0901</t>
  </si>
  <si>
    <t>0902</t>
  </si>
  <si>
    <t>0903</t>
  </si>
  <si>
    <t>0904</t>
  </si>
  <si>
    <t>0905</t>
  </si>
  <si>
    <t>0906</t>
  </si>
  <si>
    <t>0907</t>
  </si>
  <si>
    <t>0908</t>
  </si>
  <si>
    <t>0909</t>
  </si>
  <si>
    <t>0704</t>
  </si>
  <si>
    <t>0705</t>
  </si>
  <si>
    <t>Преподаватели</t>
  </si>
  <si>
    <t>Иные педагогические работники</t>
  </si>
  <si>
    <t>Учебно-вспомогательный персонал</t>
  </si>
  <si>
    <t>Прочий персонал</t>
  </si>
  <si>
    <t>Раздел/ подраздел*</t>
  </si>
  <si>
    <t>Врачи**</t>
  </si>
  <si>
    <t>** включая работников, имеющих высшее фармацевтическое или иное высшее образование, предоставляющих медицинские услуги</t>
  </si>
  <si>
    <t>Воспитатели***</t>
  </si>
  <si>
    <t>*** для ГБУ РО Рязанский дом ребенка</t>
  </si>
  <si>
    <t>Категория персонала*</t>
  </si>
  <si>
    <t>* незаполненные разделы и категории скрыть (не удалять!!!)</t>
  </si>
  <si>
    <t>Руководитель</t>
  </si>
  <si>
    <t>Руководитель экономической службы (указать должность)</t>
  </si>
  <si>
    <t>СМП</t>
  </si>
  <si>
    <t>ММП</t>
  </si>
  <si>
    <t>списочный состав</t>
  </si>
  <si>
    <t>внешние совместители</t>
  </si>
  <si>
    <t>3. Расчета (обоснования) выплат персоналу по уходу за ребенком</t>
  </si>
  <si>
    <t>4. Расчеты (обоснования) страховых взносов на обязательное страхование в Пенсионный фонд Российской Федерации, в Фонд социального страхования Российской Федерации, в Федеральный фонд обязательного медицинского страхования</t>
  </si>
  <si>
    <t>5. Расчеты (обоснования) расходов на социальные и иные выплаты населени</t>
  </si>
  <si>
    <t>6. Расчет (обоснование) расходов на уплату налогов, сборов и иных платежей</t>
  </si>
  <si>
    <t>7. Расчет (обоснование) расходов на безвозмездные перечисления организациям</t>
  </si>
  <si>
    <t>8. Расчет (обоснование) прочих расходов (кроме расходов на закупку товаров, работ, услуг)</t>
  </si>
  <si>
    <t>9. Расчет (обоснование) расходов на оплату услуг связи</t>
  </si>
  <si>
    <t>10. Расчет (обоснование) расходов на оплату транспортных услуг</t>
  </si>
  <si>
    <t>11. Расчет (обоснование) расходов на оплату коммунальных услуг</t>
  </si>
  <si>
    <t>12. Расчет (обоснование) расходов на оплату аренды имущества</t>
  </si>
  <si>
    <t>13. Расчет (обоснование) расходов на оплату работ, услуг по содержанию имущества</t>
  </si>
  <si>
    <t>14. Расчет (обоснование) расходов на оплату прочих работ, услуг</t>
  </si>
  <si>
    <t>Код видов расходов</t>
  </si>
  <si>
    <t>15. Расчет (обоснование) расходов на приобретение основных средств</t>
  </si>
  <si>
    <t>16. Расчет (обоснование) расходов на приобретение  материальных запасов</t>
  </si>
  <si>
    <t>Сумма, руб. (гр. 3×гр. 4)</t>
  </si>
  <si>
    <t>Стоимость услуги, руб.</t>
  </si>
  <si>
    <t>Сумма, руб. (гр. 4×гр. 5×гр. 6)</t>
  </si>
  <si>
    <t>Сумма, руб. (гр. 3×гр. 4×гр.5)</t>
  </si>
  <si>
    <t>…</t>
  </si>
  <si>
    <t xml:space="preserve">  доходы от оказания услуг, работ</t>
  </si>
  <si>
    <t xml:space="preserve">  доходы от штрафов, пеней, иных сумм принудительного изъятия </t>
  </si>
  <si>
    <t xml:space="preserve">  из них:</t>
  </si>
  <si>
    <t>Код видов расходов  850</t>
  </si>
  <si>
    <t xml:space="preserve">Контракты, заключенные (закупки, размещенные) до начала очередного финансового года </t>
  </si>
  <si>
    <t>КОСГУ</t>
  </si>
  <si>
    <t>Предмет контракта</t>
  </si>
  <si>
    <t>Утверждаю</t>
  </si>
  <si>
    <t>(наименование  должности уполномоченного лица)</t>
  </si>
  <si>
    <t>КОДЫ</t>
  </si>
  <si>
    <t>по Сводному реестру</t>
  </si>
  <si>
    <t>глава по БК</t>
  </si>
  <si>
    <t>ИНН</t>
  </si>
  <si>
    <t>КПП</t>
  </si>
  <si>
    <t xml:space="preserve">Орган, осуществляющий </t>
  </si>
  <si>
    <t>функции и полномочия учредителя</t>
  </si>
  <si>
    <t>Учреждение</t>
  </si>
  <si>
    <t>Раздел 1. Поступления и выплаты</t>
  </si>
  <si>
    <t>Сумма</t>
  </si>
  <si>
    <t>за пределами планового периода</t>
  </si>
  <si>
    <t>субсидии на финансовое обеспечение выполнения государственного задания</t>
  </si>
  <si>
    <t>целевые субсидии</t>
  </si>
  <si>
    <t xml:space="preserve">средства от оказания услуг (выполнения работ) на платной основе и от иной приносящей доход деятельности </t>
  </si>
  <si>
    <t>х</t>
  </si>
  <si>
    <t>0002</t>
  </si>
  <si>
    <t>Доходы, всего:</t>
  </si>
  <si>
    <t xml:space="preserve">  доходы от собственности, всего</t>
  </si>
  <si>
    <t xml:space="preserve">  безвозмездные денежные поступления, всего</t>
  </si>
  <si>
    <t xml:space="preserve">  доходы от операций с активами, всего</t>
  </si>
  <si>
    <t>увеличение остаков денежных средств за счет возврата дебиторской задолженности прошлых лет</t>
  </si>
  <si>
    <t>Расходы, всего:</t>
  </si>
  <si>
    <t xml:space="preserve">  на выплаты персоналу всего:</t>
  </si>
  <si>
    <t xml:space="preserve">  прочие доходы, всего</t>
  </si>
  <si>
    <t>оплата труда</t>
  </si>
  <si>
    <t>прочие выплаты персоналу, в том числе компенсационного характера</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</si>
  <si>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</si>
  <si>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 всего</t>
  </si>
  <si>
    <t xml:space="preserve">  на выплаты по оплате труда</t>
  </si>
  <si>
    <t xml:space="preserve">  на иные выплаты работникам</t>
  </si>
  <si>
    <t xml:space="preserve">  в том числе: </t>
  </si>
  <si>
    <t>страховые взносы на обязательное социальное страхование в части выплат персоналу, подлежащих обложению страховыми взносами</t>
  </si>
  <si>
    <t xml:space="preserve">  на оплату труда стажеров</t>
  </si>
  <si>
    <t xml:space="preserve">  на иные выплаты гражданским лицам (денежное содержание)</t>
  </si>
  <si>
    <t xml:space="preserve">  социальные и иные выплаты населению, всего</t>
  </si>
  <si>
    <t>социальные выплаты гражданам, кроме публичных  нормативных социальных выплат</t>
  </si>
  <si>
    <t>пособия, компенсации и иные социальные выплаты гражданам, кроме публичных нормативных обязательств</t>
  </si>
  <si>
    <t>выплата стипендий, осуществление иных расходов на социальную поддержку обучающихся за счет средств стипендиального фонда</t>
  </si>
  <si>
    <t>социальное обеспечение детей-сирот и детей, оставшихся без попечения родителей</t>
  </si>
  <si>
    <t xml:space="preserve">  уплата налогов, сборов и иных платежей, всего</t>
  </si>
  <si>
    <t>налог на имущество организаций и земельный налог</t>
  </si>
  <si>
    <t>иные налоги (включаемые в состав расходов) в бюджеты бюджетной системы Российской Федерации, а также государственная пошлина</t>
  </si>
  <si>
    <t>уплата штрафов ( в том числе административных), пеней, иных платежей</t>
  </si>
  <si>
    <t>исполнение судебных актов Российской Федерации и мировых соглашений по возмещению вреда, причиненного в результате деятельности учреждений</t>
  </si>
  <si>
    <t>прочие выплаты (кроме выплат на закупку товаров, работ, услуг)</t>
  </si>
  <si>
    <t>закупку товаров, работ, услуг в целях капитального ремонта государственного (муниципального) имущества</t>
  </si>
  <si>
    <t>прочую закупку товаров, работ и услуг</t>
  </si>
  <si>
    <t>капитальные вложения в объекты государственной (муниципальной) собственности, всего</t>
  </si>
  <si>
    <t xml:space="preserve">  в том числе:</t>
  </si>
  <si>
    <t>приобретение объектов недвижимого имущества государственными (муниципальными) учреждениями</t>
  </si>
  <si>
    <t>строительство (реконструкция) объектов недвижимого имущества государсвтенными (муниципальными) учреждениями</t>
  </si>
  <si>
    <t>денежное довольствие военнослужащих и сотрудников, имеющих специальные звания</t>
  </si>
  <si>
    <t>иные выплаты военнослужащим и сотрудникам, имеющим специальные звания</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</si>
  <si>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</si>
  <si>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возврат в бюджет средств субсидии</t>
  </si>
  <si>
    <r>
      <t>от "__" __________ 20__ г.</t>
    </r>
    <r>
      <rPr>
        <vertAlign val="superscript"/>
        <sz val="14"/>
        <color theme="1"/>
        <rFont val="Times New Roman"/>
        <family val="1"/>
        <charset val="204"/>
      </rPr>
      <t>2</t>
    </r>
  </si>
  <si>
    <r>
      <t>Код по  бюджетной классификации Российской Федерации</t>
    </r>
    <r>
      <rPr>
        <vertAlign val="superscript"/>
        <sz val="11"/>
        <color theme="1"/>
        <rFont val="Times New Roman"/>
        <family val="1"/>
        <charset val="204"/>
      </rPr>
      <t>3</t>
    </r>
  </si>
  <si>
    <r>
      <t>Аналитический код</t>
    </r>
    <r>
      <rPr>
        <vertAlign val="superscript"/>
        <sz val="11"/>
        <color theme="1"/>
        <rFont val="Times New Roman"/>
        <family val="1"/>
        <charset val="204"/>
      </rPr>
      <t>4</t>
    </r>
  </si>
  <si>
    <r>
      <t>Остаток средств на начало текущего финансового года</t>
    </r>
    <r>
      <rPr>
        <vertAlign val="superscript"/>
        <sz val="11"/>
        <color theme="1"/>
        <rFont val="Times New Roman"/>
        <family val="1"/>
        <charset val="204"/>
      </rPr>
      <t>5</t>
    </r>
  </si>
  <si>
    <r>
      <t>Остаток средств на конец текущего финансового года</t>
    </r>
    <r>
      <rPr>
        <vertAlign val="superscript"/>
        <sz val="11"/>
        <color theme="1"/>
        <rFont val="Times New Roman"/>
        <family val="1"/>
        <charset val="204"/>
      </rPr>
      <t>5</t>
    </r>
  </si>
  <si>
    <r>
      <t xml:space="preserve">  прочие поступления, всего</t>
    </r>
    <r>
      <rPr>
        <vertAlign val="superscript"/>
        <sz val="11"/>
        <color theme="1"/>
        <rFont val="Times New Roman"/>
        <family val="1"/>
        <charset val="204"/>
      </rPr>
      <t>6</t>
    </r>
  </si>
  <si>
    <r>
      <t>расходы на закупку товаров, работ, услуг, всего</t>
    </r>
    <r>
      <rPr>
        <vertAlign val="superscript"/>
        <sz val="11"/>
        <color theme="1"/>
        <rFont val="Times New Roman"/>
        <family val="1"/>
        <charset val="204"/>
      </rPr>
      <t>7</t>
    </r>
  </si>
  <si>
    <r>
      <t>Выплаты, уменьшающие доход, всего</t>
    </r>
    <r>
      <rPr>
        <b/>
        <vertAlign val="superscript"/>
        <sz val="11"/>
        <color theme="1"/>
        <rFont val="Times New Roman"/>
        <family val="1"/>
        <charset val="204"/>
      </rPr>
      <t>8</t>
    </r>
  </si>
  <si>
    <r>
      <t>налог на прибыль</t>
    </r>
    <r>
      <rPr>
        <vertAlign val="superscript"/>
        <sz val="11"/>
        <color theme="1"/>
        <rFont val="Times New Roman"/>
        <family val="1"/>
        <charset val="204"/>
      </rPr>
      <t>8</t>
    </r>
  </si>
  <si>
    <r>
      <t>прочие налоги, уменьшающие доход</t>
    </r>
    <r>
      <rPr>
        <vertAlign val="superscript"/>
        <sz val="11"/>
        <color theme="1"/>
        <rFont val="Times New Roman"/>
        <family val="1"/>
        <charset val="204"/>
      </rPr>
      <t>8</t>
    </r>
  </si>
  <si>
    <r>
      <t>налог на добавленную стоимость</t>
    </r>
    <r>
      <rPr>
        <vertAlign val="superscript"/>
        <sz val="11"/>
        <color theme="1"/>
        <rFont val="Times New Roman"/>
        <family val="1"/>
        <charset val="204"/>
      </rPr>
      <t>8</t>
    </r>
  </si>
  <si>
    <r>
      <t>Прочие выплаты, всего</t>
    </r>
    <r>
      <rPr>
        <b/>
        <vertAlign val="superscript"/>
        <sz val="11"/>
        <color theme="1"/>
        <rFont val="Times New Roman"/>
        <family val="1"/>
        <charset val="204"/>
      </rPr>
      <t>9</t>
    </r>
  </si>
  <si>
    <r>
      <t>1</t>
    </r>
    <r>
      <rPr>
        <sz val="8"/>
        <rFont val="Times New Roman"/>
        <family val="1"/>
        <charset val="204"/>
      </rPr>
      <t xml:space="preserve"> В случае утверждения закона (решения) о бюджете на текущий финансовый год и плановый период.</t>
    </r>
  </si>
  <si>
    <r>
      <t>3</t>
    </r>
    <r>
      <rPr>
        <sz val="8"/>
        <rFont val="Times New Roman"/>
        <family val="1"/>
        <charset val="204"/>
      </rPr>
      <t xml:space="preserve"> В графе 3 отражаются:</t>
    </r>
  </si>
  <si>
    <t>по строкам 1100—1900 — коды аналитической группы подвида доходов бюджетов классификации доходов бюджетов;</t>
  </si>
  <si>
    <t>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</si>
  <si>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2000—2652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</si>
  <si>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</si>
  <si>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</si>
  <si>
    <r>
      <t>4</t>
    </r>
    <r>
      <rPr>
        <sz val="8"/>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</si>
  <si>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t>6</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междуголовным учреждением и обособленным подразделением.</t>
    </r>
  </si>
  <si>
    <r>
      <t>7</t>
    </r>
    <r>
      <rPr>
        <sz val="8"/>
        <rFont val="Times New Roman"/>
        <family val="1"/>
        <charset val="204"/>
      </rPr>
      <t xml:space="preserve"> 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r>
  </si>
  <si>
    <r>
      <t>8</t>
    </r>
    <r>
      <rPr>
        <sz val="8"/>
        <rFont val="Times New Roman"/>
        <family val="1"/>
        <charset val="204"/>
      </rPr>
      <t xml:space="preserve"> Показатель отражается со знаком «минус».</t>
    </r>
  </si>
  <si>
    <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</si>
  <si>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t>(наименование  органа-учредителя)</t>
  </si>
  <si>
    <r>
      <t>2</t>
    </r>
    <r>
      <rPr>
        <sz val="8"/>
        <rFont val="Times New Roman"/>
        <family val="1"/>
        <charset val="204"/>
      </rPr>
      <t xml:space="preserve"> Указывается дата подписания Плана</t>
    </r>
  </si>
  <si>
    <r>
      <t>5</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t>
    </r>
  </si>
  <si>
    <r>
      <t>Раздел 2. Сведения по выплатам на закупки товаров, работ, услуг</t>
    </r>
    <r>
      <rPr>
        <b/>
        <vertAlign val="superscript"/>
        <sz val="14"/>
        <color theme="1"/>
        <rFont val="Times New Roman"/>
        <family val="1"/>
        <charset val="204"/>
      </rPr>
      <t xml:space="preserve">10 </t>
    </r>
  </si>
  <si>
    <t>№ п/п</t>
  </si>
  <si>
    <t>26000</t>
  </si>
  <si>
    <r>
      <t>Выплаты по расходам на закупку товаров, работ, услуг всего</t>
    </r>
    <r>
      <rPr>
        <b/>
        <vertAlign val="superscript"/>
        <sz val="11"/>
        <color theme="1"/>
        <rFont val="Times New Roman"/>
        <family val="1"/>
        <charset val="204"/>
      </rPr>
      <t>11</t>
    </r>
  </si>
  <si>
    <r>
      <t xml:space="preserve">по контрактам (договорам), заключенным до начала текущего финансового года без применения норм </t>
    </r>
    <r>
      <rPr>
        <sz val="11"/>
        <color rgb="FF106BBE"/>
        <rFont val="Times New Roman"/>
        <family val="1"/>
        <charset val="204"/>
      </rPr>
      <t>Федерального закона</t>
    </r>
    <r>
      <rPr>
        <sz val="11"/>
        <color theme="1"/>
        <rFont val="Times New Roman"/>
        <family val="1"/>
        <charset val="204"/>
      </rPr>
      <t xml:space="preserve">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t>
    </r>
    <r>
      <rPr>
        <sz val="11"/>
        <color rgb="FF106BBE"/>
        <rFont val="Times New Roman"/>
        <family val="1"/>
        <charset val="204"/>
      </rPr>
      <t>Федерального закона</t>
    </r>
    <r>
      <rPr>
        <sz val="11"/>
        <color theme="1"/>
        <rFont val="Times New Roman"/>
        <family val="1"/>
        <charset val="204"/>
      </rPr>
      <t xml:space="preserve">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t>
    </r>
    <r>
      <rPr>
        <vertAlign val="superscript"/>
        <sz val="11"/>
        <color rgb="FF106BBE"/>
        <rFont val="Times New Roman"/>
        <family val="1"/>
        <charset val="204"/>
      </rPr>
      <t>12</t>
    </r>
  </si>
  <si>
    <t>за счет субсидий, предоставляемых на финансовое обеспечение выполнения государственного (муниципального) задания</t>
  </si>
  <si>
    <t>за счет субсидий, предоставляемых в соответствии с абзацем вторым пункта 1 статьи 78.1 Бюджетного кодекса Российской Федерации</t>
  </si>
  <si>
    <t>за счет средств обязательного медицинского страхования</t>
  </si>
  <si>
    <t>за счет прочих источников финансового обеспечения</t>
  </si>
  <si>
    <t>1.4.</t>
  </si>
  <si>
    <r>
      <t xml:space="preserve">по контрактам (договорам), планируемым к заключению в соответствующем финансовом году без применения норм </t>
    </r>
    <r>
      <rPr>
        <sz val="12"/>
        <color rgb="FF106BBE"/>
        <rFont val="Times New Roman CYR"/>
      </rPr>
      <t>Федерального закона</t>
    </r>
    <r>
      <rPr>
        <sz val="12"/>
        <color theme="1"/>
        <rFont val="Times New Roman CYR"/>
      </rPr>
      <t xml:space="preserve"> № 44-ФЗ и Федерального закона № 223-ФЗ</t>
    </r>
    <r>
      <rPr>
        <vertAlign val="superscript"/>
        <sz val="12"/>
        <color rgb="FF106BBE"/>
        <rFont val="Times New Roman CYR"/>
      </rPr>
      <t>12</t>
    </r>
  </si>
  <si>
    <r>
      <t xml:space="preserve">по контрактам (договорам), заключенным до начала текущего финансового года с учетом требований </t>
    </r>
    <r>
      <rPr>
        <sz val="12"/>
        <color rgb="FF106BBE"/>
        <rFont val="Times New Roman CYR"/>
      </rPr>
      <t>Федерального закона</t>
    </r>
    <r>
      <rPr>
        <sz val="12"/>
        <color theme="1"/>
        <rFont val="Times New Roman CYR"/>
      </rPr>
      <t xml:space="preserve"> № 44-ФЗ и </t>
    </r>
    <r>
      <rPr>
        <sz val="12"/>
        <color rgb="FF106BBE"/>
        <rFont val="Times New Roman CYR"/>
      </rPr>
      <t>Федерального закона</t>
    </r>
    <r>
      <rPr>
        <sz val="12"/>
        <color theme="1"/>
        <rFont val="Times New Roman CYR"/>
      </rPr>
      <t xml:space="preserve"> № 223-ФЗ</t>
    </r>
    <r>
      <rPr>
        <vertAlign val="superscript"/>
        <sz val="12"/>
        <color rgb="FF106BBE"/>
        <rFont val="Times New Roman CYR"/>
      </rPr>
      <t>13</t>
    </r>
  </si>
  <si>
    <r>
      <t xml:space="preserve">по контрактам (договорам), планируемым к заключению в соответствующем финансовом году с учетом требований </t>
    </r>
    <r>
      <rPr>
        <sz val="12"/>
        <color rgb="FF106BBE"/>
        <rFont val="Times New Roman CYR"/>
      </rPr>
      <t>Федерального закона</t>
    </r>
    <r>
      <rPr>
        <sz val="12"/>
        <color theme="1"/>
        <rFont val="Times New Roman CYR"/>
      </rPr>
      <t xml:space="preserve"> № 44-ФЗ и </t>
    </r>
    <r>
      <rPr>
        <sz val="12"/>
        <color rgb="FF106BBE"/>
        <rFont val="Times New Roman CYR"/>
      </rPr>
      <t>Федерального закона</t>
    </r>
    <r>
      <rPr>
        <sz val="12"/>
        <color theme="1"/>
        <rFont val="Times New Roman CYR"/>
      </rPr>
      <t xml:space="preserve"> № 223-ФЗ</t>
    </r>
    <r>
      <rPr>
        <vertAlign val="superscript"/>
        <sz val="12"/>
        <color rgb="FF106BBE"/>
        <rFont val="Times New Roman CYR"/>
      </rPr>
      <t>13</t>
    </r>
  </si>
  <si>
    <t>1.4.1.</t>
  </si>
  <si>
    <t>1.4.1.1.</t>
  </si>
  <si>
    <t>в соответствии с Федеральным законом № 44-ФЗ</t>
  </si>
  <si>
    <t>1.4.1.2.</t>
  </si>
  <si>
    <t>1.4.2.</t>
  </si>
  <si>
    <t>1.4.2.1</t>
  </si>
  <si>
    <r>
      <t xml:space="preserve">в соответствии с </t>
    </r>
    <r>
      <rPr>
        <sz val="12"/>
        <color rgb="FF106BBE"/>
        <rFont val="Times New Roman CYR"/>
      </rPr>
      <t>Федеральным законом</t>
    </r>
    <r>
      <rPr>
        <sz val="12"/>
        <color theme="1"/>
        <rFont val="Times New Roman CYR"/>
      </rPr>
      <t xml:space="preserve"> № 223-ФЗ</t>
    </r>
    <r>
      <rPr>
        <vertAlign val="superscript"/>
        <sz val="12"/>
        <color rgb="FF106BBE"/>
        <rFont val="Times New Roman CYR"/>
      </rPr>
      <t>14</t>
    </r>
  </si>
  <si>
    <t>1.4.2.2.</t>
  </si>
  <si>
    <t>1.4.3.</t>
  </si>
  <si>
    <r>
      <t>за счет субсидий, предоставляемых на осуществление капитальных вложений</t>
    </r>
    <r>
      <rPr>
        <vertAlign val="superscript"/>
        <sz val="12"/>
        <color theme="1"/>
        <rFont val="Times New Roman CYR"/>
        <charset val="204"/>
      </rPr>
      <t>15</t>
    </r>
  </si>
  <si>
    <t>1.4.4.</t>
  </si>
  <si>
    <t>1.4.4.1.</t>
  </si>
  <si>
    <t>1.4.4.2.</t>
  </si>
  <si>
    <t>1.4.5.</t>
  </si>
  <si>
    <t>1.4.5.2.</t>
  </si>
  <si>
    <t>1.4.5.1.</t>
  </si>
  <si>
    <t>в том числе по году начала закупки:</t>
  </si>
  <si>
    <t>2.</t>
  </si>
  <si>
    <t>3.</t>
  </si>
  <si>
    <r>
      <t xml:space="preserve">Итого по контрактам, планируемым к заключению в соответствующем финансовом году в соответствии с </t>
    </r>
    <r>
      <rPr>
        <sz val="12"/>
        <color rgb="FF106BBE"/>
        <rFont val="Times New Roman CYR"/>
      </rPr>
      <t>Федеральным законом</t>
    </r>
    <r>
      <rPr>
        <sz val="12"/>
        <color theme="1"/>
        <rFont val="Times New Roman CYR"/>
      </rPr>
      <t xml:space="preserve"> № 44-ФЗ, по соответствующему году закупки</t>
    </r>
    <r>
      <rPr>
        <vertAlign val="superscript"/>
        <sz val="12"/>
        <color rgb="FF106BBE"/>
        <rFont val="Times New Roman CYR"/>
      </rPr>
      <t>16</t>
    </r>
  </si>
  <si>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</si>
  <si>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r>
      <t>10</t>
    </r>
    <r>
      <rPr>
        <sz val="10"/>
        <color theme="1"/>
        <rFont val="Times New Roman CYR"/>
      </rPr>
      <t xml:space="preserve"> В </t>
    </r>
    <r>
      <rPr>
        <sz val="10"/>
        <color rgb="FF106BBE"/>
        <rFont val="Times New Roman CYR"/>
      </rPr>
      <t>Разделе 2</t>
    </r>
    <r>
      <rPr>
        <sz val="10"/>
        <color theme="1"/>
        <rFont val="Times New Roman CYR"/>
      </rPr>
      <t xml:space="preserve"> "Сведения по выплатам на закупку товаров, работ, услуг" Плана детализируются показатели выплат по расходам на закупку товаров, работ, услуг, отраженные в </t>
    </r>
    <r>
      <rPr>
        <sz val="10"/>
        <color rgb="FF106BBE"/>
        <rFont val="Times New Roman CYR"/>
      </rPr>
      <t>строке 2600 Раздела 1</t>
    </r>
    <r>
      <rPr>
        <sz val="10"/>
        <color theme="1"/>
        <rFont val="Times New Roman CYR"/>
      </rPr>
      <t xml:space="preserve"> "Поступления и выплаты" Плана.</t>
    </r>
  </si>
  <si>
    <r>
      <t>11</t>
    </r>
    <r>
      <rPr>
        <sz val="10"/>
        <color theme="1"/>
        <rFont val="Times New Roman CYR"/>
      </rPr>
      <t xml:space="preserve"> Плановые показатели выплат на закупку товаров, работ, услуг по </t>
    </r>
    <r>
      <rPr>
        <sz val="10"/>
        <color rgb="FF106BBE"/>
        <rFont val="Times New Roman CYR"/>
      </rPr>
      <t>строке 26000 Раздела 2</t>
    </r>
    <r>
      <rPr>
        <sz val="10"/>
        <color theme="1"/>
        <rFont val="Times New Roman CYR"/>
      </rPr>
      <t xml:space="preserve">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t>
    </r>
    <r>
      <rPr>
        <sz val="10"/>
        <color rgb="FF106BBE"/>
        <rFont val="Times New Roman CYR"/>
      </rPr>
      <t>гражданским законодательством</t>
    </r>
    <r>
      <rPr>
        <sz val="10"/>
        <color theme="1"/>
        <rFont val="Times New Roman CYR"/>
      </rPr>
      <t xml:space="preserve"> Российской Федерации (</t>
    </r>
    <r>
      <rPr>
        <sz val="10"/>
        <color rgb="FF106BBE"/>
        <rFont val="Times New Roman CYR"/>
      </rPr>
      <t>строки 26100</t>
    </r>
    <r>
      <rPr>
        <sz val="10"/>
        <color theme="1"/>
        <rFont val="Times New Roman CYR"/>
      </rPr>
      <t xml:space="preserve"> и </t>
    </r>
    <r>
      <rPr>
        <sz val="10"/>
        <color rgb="FF106BBE"/>
        <rFont val="Times New Roman CYR"/>
      </rPr>
      <t>26200</t>
    </r>
    <r>
      <rPr>
        <sz val="10"/>
        <color theme="1"/>
        <rFont val="Times New Roman CYR"/>
      </rPr>
      <t xml:space="preserve">), а также по контрактам (договорам), заключаемым в соответствии с требованиями </t>
    </r>
    <r>
      <rPr>
        <sz val="10"/>
        <color rgb="FF106BBE"/>
        <rFont val="Times New Roman CYR"/>
      </rPr>
      <t>законодательства</t>
    </r>
    <r>
      <rPr>
        <sz val="10"/>
        <color theme="1"/>
        <rFont val="Times New Roman CYR"/>
      </rPr>
      <t xml:space="preserve">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t>
    </r>
    <r>
      <rPr>
        <sz val="10"/>
        <color rgb="FF106BBE"/>
        <rFont val="Times New Roman CYR"/>
      </rPr>
      <t>строке 2600 Раздела 1</t>
    </r>
    <r>
      <rPr>
        <sz val="10"/>
        <color theme="1"/>
        <rFont val="Times New Roman CYR"/>
      </rPr>
      <t xml:space="preserve"> "Поступления и выплаты" Плана.</t>
    </r>
  </si>
  <si>
    <r>
      <t>14</t>
    </r>
    <r>
      <rPr>
        <sz val="10"/>
        <color theme="1"/>
        <rFont val="Times New Roman CYR"/>
      </rPr>
      <t xml:space="preserve"> Государственным (муниципальным) бюджетным учреждением показатель не формируется.</t>
    </r>
  </si>
  <si>
    <r>
      <t>16</t>
    </r>
    <r>
      <rPr>
        <sz val="10"/>
        <color theme="1"/>
        <rFont val="Times New Roman CYR"/>
      </rPr>
      <t xml:space="preserve"> Плановые показатели выплат на закупку товаров, работ, услуг по </t>
    </r>
    <r>
      <rPr>
        <sz val="10"/>
        <color rgb="FF106BBE"/>
        <rFont val="Times New Roman CYR"/>
      </rPr>
      <t>строке 26500</t>
    </r>
    <r>
      <rPr>
        <sz val="10"/>
        <color theme="1"/>
        <rFont val="Times New Roman CYR"/>
      </rPr>
      <t xml:space="preserve"> государственного (муниципального) бюджетного учреждения должен быть не менее суммы показателей </t>
    </r>
    <r>
      <rPr>
        <sz val="10"/>
        <color rgb="FF106BBE"/>
        <rFont val="Times New Roman CYR"/>
      </rPr>
      <t>строк 26410</t>
    </r>
    <r>
      <rPr>
        <sz val="10"/>
        <color theme="1"/>
        <rFont val="Times New Roman CYR"/>
      </rPr>
      <t xml:space="preserve">, </t>
    </r>
    <r>
      <rPr>
        <sz val="10"/>
        <color rgb="FF106BBE"/>
        <rFont val="Times New Roman CYR"/>
      </rPr>
      <t>26420</t>
    </r>
    <r>
      <rPr>
        <sz val="10"/>
        <color theme="1"/>
        <rFont val="Times New Roman CYR"/>
      </rPr>
      <t xml:space="preserve">, </t>
    </r>
    <r>
      <rPr>
        <sz val="10"/>
        <color rgb="FF106BBE"/>
        <rFont val="Times New Roman CYR"/>
      </rPr>
      <t>26430</t>
    </r>
    <r>
      <rPr>
        <sz val="10"/>
        <color theme="1"/>
        <rFont val="Times New Roman CYR"/>
      </rPr>
      <t xml:space="preserve">, </t>
    </r>
    <r>
      <rPr>
        <sz val="10"/>
        <color rgb="FF106BBE"/>
        <rFont val="Times New Roman CYR"/>
      </rPr>
      <t>26440</t>
    </r>
    <r>
      <rPr>
        <sz val="10"/>
        <color theme="1"/>
        <rFont val="Times New Roman CYR"/>
      </rPr>
      <t xml:space="preserve"> по соответствующей графе, государственного (муниципального) автономного учреждения - не менее показателя строки 26430 по соответствующей графе.</t>
    </r>
  </si>
  <si>
    <t>15 Указывается сумма закупок товаров, работ, услуг, осуществляемых в соответствии с Федеральным законом № 44-ФЗ.</t>
  </si>
  <si>
    <r>
      <t>12</t>
    </r>
    <r>
      <rPr>
        <sz val="10"/>
        <color theme="1"/>
        <rFont val="Times New Roman CYR"/>
      </rPr>
      <t xml:space="preserve"> Указывается сумма договоров (контрактах) о закупках товаров, работ, услуг, заключенных без учета требований </t>
    </r>
    <r>
      <rPr>
        <sz val="10"/>
        <color rgb="FF106BBE"/>
        <rFont val="Times New Roman CYR"/>
      </rPr>
      <t>Федерального закона</t>
    </r>
    <r>
      <rPr>
        <sz val="10"/>
        <color theme="1"/>
        <rFont val="Times New Roman CYR"/>
      </rPr>
      <t xml:space="preserve"> № 44-ФЗ и </t>
    </r>
    <r>
      <rPr>
        <sz val="10"/>
        <color rgb="FF106BBE"/>
        <rFont val="Times New Roman CYR"/>
      </rPr>
      <t>Федерального закона</t>
    </r>
    <r>
      <rPr>
        <sz val="10"/>
        <color theme="1"/>
        <rFont val="Times New Roman CYR"/>
      </rPr>
      <t xml:space="preserve"> № 223-ФЗ, в случаях предусмотренных указанными федеральными законами.</t>
    </r>
  </si>
  <si>
    <r>
      <t>13</t>
    </r>
    <r>
      <rPr>
        <sz val="10"/>
        <color theme="1"/>
        <rFont val="Times New Roman CYR"/>
      </rPr>
      <t xml:space="preserve"> Указывается сумма закупок товаров, работ, услуг, осуществляемых в соответствии с </t>
    </r>
    <r>
      <rPr>
        <sz val="10"/>
        <color rgb="FF106BBE"/>
        <rFont val="Times New Roman CYR"/>
      </rPr>
      <t>Федеральным законом</t>
    </r>
    <r>
      <rPr>
        <sz val="10"/>
        <color theme="1"/>
        <rFont val="Times New Roman CYR"/>
      </rPr>
      <t xml:space="preserve"> № 44-ФЗ и </t>
    </r>
    <r>
      <rPr>
        <sz val="10"/>
        <color rgb="FF106BBE"/>
        <rFont val="Times New Roman CYR"/>
      </rPr>
      <t>Федеральным законом</t>
    </r>
    <r>
      <rPr>
        <sz val="10"/>
        <color theme="1"/>
        <rFont val="Times New Roman CYR"/>
      </rPr>
      <t xml:space="preserve"> № 223-ФЗ.</t>
    </r>
  </si>
  <si>
    <t>Раздел 3. Показатели планового фонда оплаты труда на текущий финансовый год</t>
  </si>
  <si>
    <t xml:space="preserve">Средняя численность работников, человек </t>
  </si>
  <si>
    <t xml:space="preserve">Фонд начисленной ЗП работников, руб. </t>
  </si>
  <si>
    <t xml:space="preserve">Компенсация по оплате жилых помещений и коммунальных услуг отдельным категориям, руб. </t>
  </si>
  <si>
    <t>Среднемесячный размер заработной платы за 2019 год, руб.</t>
  </si>
  <si>
    <t>Среднемесячный размер заработной платы на 2020 год, руб.</t>
  </si>
  <si>
    <t>Среднемесячный размер заработной платы на одного работника, руб.</t>
  </si>
  <si>
    <t>Фонд заработной платы в год, руб. (гр. 3 х гр. 4 х 12)</t>
  </si>
  <si>
    <t>Детализация раздела 1</t>
  </si>
  <si>
    <t>руководители</t>
  </si>
  <si>
    <t>медицинский персонал</t>
  </si>
  <si>
    <t>прочий персонал</t>
  </si>
  <si>
    <t>преподаватели</t>
  </si>
  <si>
    <t>иные педагогические работники</t>
  </si>
  <si>
    <t>учебно-вспомогательный персонал</t>
  </si>
  <si>
    <t>воспитатели</t>
  </si>
  <si>
    <t xml:space="preserve">Начисления на выплаты по оплате труда, руб. </t>
  </si>
  <si>
    <t>средства бюджета</t>
  </si>
  <si>
    <t>оплата сверхплановых объемов помощи</t>
  </si>
  <si>
    <t>средства нормированного страхового запаса</t>
  </si>
  <si>
    <t>возмещение за медицинскую помощь, оказанную гражданам, застрахованным на территории другого субъекта РФ</t>
  </si>
  <si>
    <t xml:space="preserve">Детализация остаков  и поступлений </t>
  </si>
  <si>
    <t>Электроснабжение</t>
  </si>
  <si>
    <t>Теплоснабжение, горячие водоснабжение</t>
  </si>
  <si>
    <t>Поставка газа на пищеблок</t>
  </si>
  <si>
    <t>Холодное водоснабжение, воотведение</t>
  </si>
  <si>
    <t>интернет, оказание услуг связи</t>
  </si>
  <si>
    <t>услуги связи</t>
  </si>
  <si>
    <t>Аренда медицинского аппарата "Мезодонс УПМ"</t>
  </si>
  <si>
    <t>Аренда медицинского аппарата CERAGEN MASTER M 3500 кровать массажная</t>
  </si>
  <si>
    <t>Аренда медицинского оборудования - комплект изделий абдоминальной декомпрессии КАД - 01- АКЦ</t>
  </si>
  <si>
    <t>Государственное бюджетное учреждение Рязанской области "Городская клиническая больница №8"</t>
  </si>
  <si>
    <t>Денежная компенсация за вредные условия труда</t>
  </si>
  <si>
    <t>Молоко за вредные условия труда</t>
  </si>
  <si>
    <t>Код видов расходов:225</t>
  </si>
  <si>
    <t>Оказание услуг по техническому обслуживанию приточно-вытяжной вентиляции</t>
  </si>
  <si>
    <t>Тех.обслуживание кислородной рампы и кислородопровода</t>
  </si>
  <si>
    <t>Оказание услуг по техническому обслуживанию и ремонту лифта грузопассажирского</t>
  </si>
  <si>
    <t>Оказание услуг по техническому обслуживанию систем видеонаблюдения</t>
  </si>
  <si>
    <t>Оказание услуг по техническому обслуживанию прачечного оборудования</t>
  </si>
  <si>
    <t>Тех.обслуживание и ремонту холодильного и техологического оборудования</t>
  </si>
  <si>
    <t>Оказание услуг по техническому обслуживанию систем автомат.пожарной сигнализации,систем оповещения</t>
  </si>
  <si>
    <t>Тех.обслуживание медицинской техники</t>
  </si>
  <si>
    <t>Ремонт автотранспортных средств</t>
  </si>
  <si>
    <t>Оказание услуг по проведению испытаний электроустановок</t>
  </si>
  <si>
    <t>Услуга по поверке, калибровке средств измерений</t>
  </si>
  <si>
    <t>Оказание услуг по ремонту и комплексному техническому обслуживанию комплекса: рентген. диагност.оборудования</t>
  </si>
  <si>
    <t>Оказание услуг  по вывозу и утилизации отходов класса "Б"</t>
  </si>
  <si>
    <t>Оказание услуг  по вывозу и утилизации отходов класса "Г"</t>
  </si>
  <si>
    <t>Оказание услуг по обращению с твердыми коммунальными отходами</t>
  </si>
  <si>
    <t>Оказание услуг по заправке и восстановлению картриджей для оргтех. техники</t>
  </si>
  <si>
    <t>Оказание услуг по промывке, гидравлическим испытаниям теплообменников, систем отопления и горячего водоснабжения</t>
  </si>
  <si>
    <t>Оказание услуг по техническому обслуживанию инженерного оборудования</t>
  </si>
  <si>
    <t>Оказание услуг по очистке снега и наледи  и механизированной уборке дворовых территорий от снега (общей площадью 12292 кв.м и крыши всех корпусов 2857,55 кв.м)</t>
  </si>
  <si>
    <t>Налог на имущество</t>
  </si>
  <si>
    <t>Земельный налог</t>
  </si>
  <si>
    <t>Транспортный налог</t>
  </si>
  <si>
    <t>Гос.пошлины</t>
  </si>
  <si>
    <t>Лицензия</t>
  </si>
  <si>
    <t>Лицензиции</t>
  </si>
  <si>
    <t>Штрафы,пении</t>
  </si>
  <si>
    <t>Штрафы, пении</t>
  </si>
  <si>
    <t>А.И.Миров</t>
  </si>
  <si>
    <t>Е.И.Чумакова</t>
  </si>
  <si>
    <t>плановое финансовое обеспечение</t>
  </si>
  <si>
    <t>доходы от сдачи помещений в аренду</t>
  </si>
  <si>
    <t>благотворительные средства,доходы от сдачи в мукулатуру, доходы от сдачи стронних организаций</t>
  </si>
  <si>
    <t>Лабораторные исследования</t>
  </si>
  <si>
    <t>Министерство здравоохранения Рязанской области</t>
  </si>
  <si>
    <t>Социальное обеспечение и иные выплаты населению</t>
  </si>
  <si>
    <t>20.</t>
  </si>
  <si>
    <t>Расчет-кассового обслуживания по  экварингу</t>
  </si>
  <si>
    <t>Обеспечение  физической круглосуточной охраны на двух постах (режим работы с 08,00 до 08,00) и обеспечение физической охраны на третьем посту режим работы с 08, до 20,00) по осуществлению контрольно пропускного режима и внутри объектного режима (единица измерения сутки,количество 365)</t>
  </si>
  <si>
    <t>Обучение</t>
  </si>
  <si>
    <t>Услуги по перевозки наркотических средств</t>
  </si>
  <si>
    <t>Услуги по сопровождению электронного периодического справочника"Система Гарант"</t>
  </si>
  <si>
    <t>Медицинские осмотры</t>
  </si>
  <si>
    <t>Услуги по сопровождению и консультационному обслуживанию программного продукта "1 С: Бухгалтерия государственного учреждения 8". Интеграция с федеральным сервисом АХД для ПП 1 С: Предприятие</t>
  </si>
  <si>
    <t>Оказание услуг по централизованной охране,оказание услуг по техничскому обслуживанию комплекса технических средств</t>
  </si>
  <si>
    <t>Антивирус</t>
  </si>
  <si>
    <t>Атестация рабочего места</t>
  </si>
  <si>
    <t>Забор проб и смывов(самоконтроль)</t>
  </si>
  <si>
    <t>Услуги по МРТ</t>
  </si>
  <si>
    <t>Обслуживание кассового оборудования</t>
  </si>
  <si>
    <t>Услуги по предоствалению информации в электронной форме(электронная подпись)</t>
  </si>
  <si>
    <t>Изделия медицинского назначения</t>
  </si>
  <si>
    <t>Бензин</t>
  </si>
  <si>
    <t>Моющие,чистящие средства</t>
  </si>
  <si>
    <t>Медицинские газы(кислород медицинский газообразный,двуокись углерода жидкая,динитрогинаоксид)</t>
  </si>
  <si>
    <t>Лекарственные средства</t>
  </si>
  <si>
    <t xml:space="preserve">Продукты питания </t>
  </si>
  <si>
    <t>канцтовары</t>
  </si>
  <si>
    <t>расходы на закупку товаров работ услуг</t>
  </si>
  <si>
    <t>Поставка молочных продуктов питания</t>
  </si>
  <si>
    <t>Поставка сыров полутвердых</t>
  </si>
  <si>
    <t>Поставка яиц куриных в скорлупе свежих</t>
  </si>
  <si>
    <t>Поставка соли пищевой</t>
  </si>
  <si>
    <t>Поставка бакалейной продукции</t>
  </si>
  <si>
    <t>Поставка риса</t>
  </si>
  <si>
    <t>Поставка мукомольной продукции</t>
  </si>
  <si>
    <t>Поставка круп</t>
  </si>
  <si>
    <t xml:space="preserve"> </t>
  </si>
  <si>
    <t>Код видов расходов 212</t>
  </si>
  <si>
    <t>Код видов расходов:  226</t>
  </si>
  <si>
    <t>Страхование код 227</t>
  </si>
  <si>
    <t>Дезинфекция, дезинсекция,дератизация</t>
  </si>
  <si>
    <t>297 единиц</t>
  </si>
  <si>
    <t>3 автомобиля</t>
  </si>
  <si>
    <t>5 корпусов</t>
  </si>
  <si>
    <t>4255 единиц</t>
  </si>
  <si>
    <t>67 единиц</t>
  </si>
  <si>
    <t>1 лифт</t>
  </si>
  <si>
    <t>6 единиц</t>
  </si>
  <si>
    <t>1 единица</t>
  </si>
  <si>
    <t>1041 единица</t>
  </si>
  <si>
    <t>13 единиц</t>
  </si>
  <si>
    <t>общая площадь 12 292 кв.м. территории и крыши всех корпусов 2857,55 кв.м.</t>
  </si>
  <si>
    <t>5 единиц</t>
  </si>
  <si>
    <t>3 единицы</t>
  </si>
  <si>
    <t>152 единицы</t>
  </si>
  <si>
    <t>150 м3;1400 кг.</t>
  </si>
  <si>
    <t>1187 шт.</t>
  </si>
  <si>
    <t>300 шт.</t>
  </si>
  <si>
    <t>821 м3</t>
  </si>
  <si>
    <t>услуги по страхованию</t>
  </si>
  <si>
    <t>Код видов расходов: 221</t>
  </si>
  <si>
    <t xml:space="preserve">Код видов расходов:223 </t>
  </si>
  <si>
    <t>Код видов расходов: 224</t>
  </si>
  <si>
    <t>2. Расчеты (обоснования) выплат персоналу при направлении в служебные командировки код 212</t>
  </si>
  <si>
    <t>закупка товаров,работ и услуг</t>
  </si>
  <si>
    <t>расходы на оплату услуг связи</t>
  </si>
  <si>
    <t>расходы на оплату коммунальных услуг</t>
  </si>
  <si>
    <t>расходы на оплату аренды имущества</t>
  </si>
  <si>
    <t>расходы на оплату транспортных услуг</t>
  </si>
  <si>
    <t>расходы на оплату работ, услуг по содержанию имущества</t>
  </si>
  <si>
    <t>расходы на оплату прочие расходы</t>
  </si>
  <si>
    <t>расходы на оплату страхование</t>
  </si>
  <si>
    <t>расходы на оплату увеличение стоимости материальных запасов</t>
  </si>
  <si>
    <t>расходы на оплату увеличение стоимости лекарственных препаратов и материалов, применяемых в медицинских целях</t>
  </si>
  <si>
    <t>расходы на оплату  продуктов питания</t>
  </si>
  <si>
    <t>расходы на оплату  горюче- смазочных материалов</t>
  </si>
  <si>
    <t>расходы на оплату  мягкого инвентаря</t>
  </si>
  <si>
    <t>расходы стомости прочих материальных запасов</t>
  </si>
  <si>
    <t>Мягкий инвентарь</t>
  </si>
  <si>
    <t>расходы на оплату увеличение стоимости основных средств</t>
  </si>
  <si>
    <t>код 212</t>
  </si>
  <si>
    <t>Код видов расходов 219</t>
  </si>
  <si>
    <t>План финансово-хозяйственной деятельности на 2021 г.</t>
  </si>
  <si>
    <r>
      <t>(на 2021 г. и плановый период 2022 и 2023 годов)</t>
    </r>
    <r>
      <rPr>
        <b/>
        <vertAlign val="superscript"/>
        <sz val="14"/>
        <color theme="1"/>
        <rFont val="Times New Roman"/>
        <family val="1"/>
        <charset val="204"/>
      </rPr>
      <t>1</t>
    </r>
  </si>
  <si>
    <t>на 2021 г. текущий финансовый год</t>
  </si>
  <si>
    <t>на 2022 г. первый год планового перида</t>
  </si>
  <si>
    <t>на 2023 г. второй год планового перида</t>
  </si>
  <si>
    <t>на 2021-2023 гг.</t>
  </si>
  <si>
    <t>на 2022г. первый год планового перида</t>
  </si>
  <si>
    <t>на 2021г. текущий финансовый год</t>
  </si>
  <si>
    <t>Мероприятия обспечения безопастности рабочего места для подключения к ЕЦИС</t>
  </si>
  <si>
    <t>Стирально - отжимная машина Вязьма в-25.22131</t>
  </si>
  <si>
    <t>Поставка аппарата для измерения артериального давления анероидного механического</t>
  </si>
  <si>
    <t>Оказание услуг по техническому обслуживанию приточно - вытяжной вентиляции</t>
  </si>
  <si>
    <t>Поставка красящих растворов</t>
  </si>
  <si>
    <t>Поставка шапочек хирургических одноразового использования,нестирильных</t>
  </si>
  <si>
    <t>Оказание услуг по вывозу и утилизации снега</t>
  </si>
  <si>
    <t>Оказание услуг по уборке снега</t>
  </si>
  <si>
    <t>Оказание услуг по техническому обслуживанию и ремонту холодильного и технологического оборудования</t>
  </si>
  <si>
    <t>Поставка хлеба не длительного хранения</t>
  </si>
  <si>
    <t>Поставка мяса сельскохозяйственной птицы замароженного, в том числе для детского питания</t>
  </si>
  <si>
    <t>Поставка рыбы трескообразной мороженной</t>
  </si>
  <si>
    <t>Оказание услуг по страхованию гражданской ответственности организаций</t>
  </si>
  <si>
    <t>Поставка изделий медицинского назначения (шовного материала)</t>
  </si>
  <si>
    <t>Поставка изделий медицинского назначения (лейкопластырей гипоаллергенных)</t>
  </si>
  <si>
    <t>Поставка термометров капиллярного для измерения температуры тела пациента,ртутный</t>
  </si>
  <si>
    <t>Среднемесячный размер заработной платы за 2020 год, руб.</t>
  </si>
  <si>
    <t>Среднемесячный размер заработной платы на 2021 год, руб.</t>
  </si>
  <si>
    <t>Цыбулько Л.А.</t>
  </si>
  <si>
    <t>Начальнику управления бухгалтерского учета и планирования</t>
  </si>
  <si>
    <t>средства от оказания медицинской помощи лицам не имеющих договорных отношений с системой омс</t>
  </si>
  <si>
    <t>средства от оказания медицинской помощи пациентам имеющим полис добровольного медицинского страхования</t>
  </si>
  <si>
    <t>целевые субсидии на иные цели</t>
  </si>
  <si>
    <t>Код видов расходов 831</t>
  </si>
  <si>
    <t>Исполнение судебных актов Российской Федерации и мировых соглашений по возмещению вреда, причиненного в результате деятельности учреждений</t>
  </si>
  <si>
    <t>социальные пособия и компенсации в денежной форме</t>
  </si>
  <si>
    <t>Закупка энергетических ресурсов</t>
  </si>
  <si>
    <t>М.С.Медведкова</t>
  </si>
  <si>
    <t>Экономист</t>
  </si>
  <si>
    <t xml:space="preserve">межбюджетные трансферы на дополнительное финансовое обеспечение </t>
  </si>
  <si>
    <t>доавансирование за август-декабрь 2020г.</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</si>
</sst>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0.0"/>
    <numFmt numFmtId="165" formatCode="#,##0.00000"/>
    <numFmt numFmtId="166" formatCode="0.0%"/>
    <numFmt numFmtId="167" formatCode="_-* #,##0\ _₽_-;\-* #,##0\ _₽_-;_-* &quot;-&quot;??\ _₽_-;_-@_-"/>
    <numFmt numFmtId="168" formatCode="[$-10419]#,##0.00;\-#,##0.00"/>
    <numFmt numFmtId="169" formatCode="#,##0.00_ ;\-#,##0.00\ "/>
  </numFmts>
  <fonts count="64" x14ac:knownFonts="1">
    <font>
      <sz val="11"/>
      <color theme="1"/>
      <name val="Calibri"/>
      <family val="2"/>
      <scheme val="minor"/>
    </font>
    <font>
      <sz val="12"/>
      <color theme="1"/>
      <name val="Times New Roman"/>
      <family val="1"/>
      <charset val="204"/>
    </font>
    <font>
      <sz val="14"/>
      <color theme="1"/>
      <name val="Times New Roman"/>
      <family val="1"/>
      <charset val="204"/>
    </font>
    <font>
      <sz val="9"/>
      <color theme="1"/>
      <name val="Times New Roman"/>
      <family val="1"/>
      <charset val="204"/>
    </font>
    <font>
      <sz val="12"/>
      <name val="Times New Roman"/>
      <family val="1"/>
      <charset val="204"/>
    </font>
    <font>
      <b/>
      <sz val="12"/>
      <color theme="1"/>
      <name val="Times New Roman"/>
      <family val="1"/>
      <charset val="204"/>
    </font>
    <font>
      <sz val="11"/>
      <color theme="1"/>
      <name val="Times New Roman"/>
      <family val="1"/>
      <charset val="204"/>
    </font>
    <font>
      <b/>
      <sz val="14"/>
      <color theme="1"/>
      <name val="Times New Roman"/>
      <family val="1"/>
      <charset val="204"/>
    </font>
    <font>
      <b/>
      <sz val="11"/>
      <color theme="1"/>
      <name val="Times New Roman"/>
      <family val="1"/>
      <charset val="204"/>
    </font>
    <font>
      <b/>
      <sz val="12"/>
      <color rgb="FF26282F"/>
      <name val="Times New Roman"/>
      <family val="1"/>
      <charset val="204"/>
    </font>
    <font>
      <sz val="12"/>
      <color rgb="FF000000"/>
      <name val="Times New Roman"/>
      <family val="1"/>
      <charset val="204"/>
    </font>
    <font>
      <sz val="11"/>
      <name val="Times New Roman"/>
      <family val="1"/>
      <charset val="204"/>
    </font>
    <font>
      <b/>
      <sz val="14"/>
      <name val="Times New Roman"/>
      <family val="1"/>
      <charset val="204"/>
    </font>
    <font>
      <sz val="11"/>
      <name val="Arial Cyr"/>
      <charset val="204"/>
    </font>
    <font>
      <b/>
      <sz val="12"/>
      <color indexed="8"/>
      <name val="Times New Roman"/>
      <family val="1"/>
      <charset val="204"/>
    </font>
    <font>
      <sz val="11"/>
      <color indexed="8"/>
      <name val="Times New Roman"/>
      <family val="1"/>
      <charset val="204"/>
    </font>
    <font>
      <b/>
      <sz val="11"/>
      <color indexed="8"/>
      <name val="Times New Roman"/>
      <family val="1"/>
      <charset val="204"/>
    </font>
    <font>
      <sz val="12"/>
      <color indexed="8"/>
      <name val="Times New Roman"/>
      <family val="1"/>
      <charset val="204"/>
    </font>
    <font>
      <b/>
      <sz val="12"/>
      <color indexed="63"/>
      <name val="Times New Roman"/>
      <family val="1"/>
      <charset val="204"/>
    </font>
    <font>
      <b/>
      <sz val="11"/>
      <color indexed="8"/>
      <name val="Calibri"/>
      <family val="2"/>
      <charset val="204"/>
    </font>
    <font>
      <b/>
      <sz val="11"/>
      <color theme="1"/>
      <name val="Calibri"/>
      <family val="2"/>
      <scheme val="minor"/>
    </font>
    <font>
      <sz val="11"/>
      <color rgb="FF000000"/>
      <name val="Arial"/>
      <family val="2"/>
      <charset val="204"/>
    </font>
    <font>
      <sz val="11"/>
      <color rgb="FF000000"/>
      <name val="Times New Roman"/>
      <family val="1"/>
      <charset val="204"/>
    </font>
    <font>
      <b/>
      <sz val="11"/>
      <color rgb="FF000000"/>
      <name val="Times New Roman"/>
      <family val="1"/>
      <charset val="204"/>
    </font>
    <font>
      <b/>
      <sz val="12"/>
      <color rgb="FF000000"/>
      <name val="Times New Roman"/>
      <family val="1"/>
      <charset val="204"/>
    </font>
    <font>
      <b/>
      <i/>
      <sz val="12"/>
      <color rgb="FF000000"/>
      <name val="Times New Roman"/>
      <family val="1"/>
      <charset val="204"/>
    </font>
    <font>
      <sz val="12"/>
      <color rgb="FF26282F"/>
      <name val="Times New Roman"/>
      <family val="1"/>
      <charset val="204"/>
    </font>
    <font>
      <sz val="14"/>
      <name val="Times New Roman"/>
      <family val="1"/>
      <charset val="204"/>
    </font>
    <font>
      <sz val="14"/>
      <color theme="1"/>
      <name val="Calibri"/>
      <family val="2"/>
      <scheme val="minor"/>
    </font>
    <font>
      <sz val="8"/>
      <name val="Times New Roman"/>
      <family val="1"/>
      <charset val="204"/>
    </font>
    <font>
      <sz val="8"/>
      <color theme="1"/>
      <name val="Times New Roman"/>
      <family val="1"/>
      <charset val="204"/>
    </font>
    <font>
      <i/>
      <sz val="11"/>
      <color theme="1"/>
      <name val="Times New Roman"/>
      <family val="1"/>
      <charset val="204"/>
    </font>
    <font>
      <i/>
      <sz val="12"/>
      <color theme="1"/>
      <name val="Times New Roman"/>
      <family val="1"/>
      <charset val="204"/>
    </font>
    <font>
      <sz val="11"/>
      <color rgb="FFFF0000"/>
      <name val="Calibri"/>
      <family val="2"/>
      <scheme val="minor"/>
    </font>
    <font>
      <b/>
      <i/>
      <sz val="11"/>
      <color indexed="8"/>
      <name val="Times New Roman"/>
      <family val="1"/>
      <charset val="204"/>
    </font>
    <font>
      <i/>
      <sz val="11"/>
      <color theme="1"/>
      <name val="Calibri"/>
      <family val="2"/>
      <scheme val="minor"/>
    </font>
    <font>
      <i/>
      <sz val="11"/>
      <color indexed="8"/>
      <name val="Times New Roman"/>
      <family val="1"/>
      <charset val="204"/>
    </font>
    <font>
      <b/>
      <u/>
      <sz val="12"/>
      <color rgb="FF26282F"/>
      <name val="Times New Roman"/>
      <family val="1"/>
      <charset val="204"/>
    </font>
    <font>
      <b/>
      <u/>
      <sz val="11"/>
      <color rgb="FFFF0000"/>
      <name val="Calibri"/>
      <family val="2"/>
      <charset val="204"/>
      <scheme val="minor"/>
    </font>
    <font>
      <i/>
      <sz val="12"/>
      <color indexed="8"/>
      <name val="Times New Roman"/>
      <family val="1"/>
      <charset val="204"/>
    </font>
    <font>
      <b/>
      <vertAlign val="superscript"/>
      <sz val="11"/>
      <color theme="1"/>
      <name val="Times New Roman"/>
      <family val="1"/>
      <charset val="204"/>
    </font>
    <font>
      <b/>
      <vertAlign val="superscript"/>
      <sz val="14"/>
      <color theme="1"/>
      <name val="Times New Roman"/>
      <family val="1"/>
      <charset val="204"/>
    </font>
    <font>
      <vertAlign val="superscript"/>
      <sz val="14"/>
      <color theme="1"/>
      <name val="Times New Roman"/>
      <family val="1"/>
      <charset val="204"/>
    </font>
    <font>
      <vertAlign val="superscript"/>
      <sz val="11"/>
      <color theme="1"/>
      <name val="Times New Roman"/>
      <family val="1"/>
      <charset val="204"/>
    </font>
    <font>
      <vertAlign val="superscript"/>
      <sz val="8"/>
      <name val="Times New Roman"/>
      <family val="1"/>
      <charset val="204"/>
    </font>
    <font>
      <sz val="11"/>
      <color rgb="FF106BBE"/>
      <name val="Times New Roman"/>
      <family val="1"/>
      <charset val="204"/>
    </font>
    <font>
      <vertAlign val="superscript"/>
      <sz val="11"/>
      <color rgb="FF106BBE"/>
      <name val="Times New Roman"/>
      <family val="1"/>
      <charset val="204"/>
    </font>
    <font>
      <sz val="12"/>
      <color theme="1"/>
      <name val="Times New Roman CYR"/>
    </font>
    <font>
      <sz val="12"/>
      <color rgb="FF106BBE"/>
      <name val="Times New Roman CYR"/>
    </font>
    <font>
      <vertAlign val="superscript"/>
      <sz val="12"/>
      <color rgb="FF106BBE"/>
      <name val="Times New Roman CYR"/>
    </font>
    <font>
      <vertAlign val="superscript"/>
      <sz val="12"/>
      <color theme="1"/>
      <name val="Times New Roman CYR"/>
      <charset val="204"/>
    </font>
    <font>
      <sz val="10"/>
      <color theme="1"/>
      <name val="Times New Roman CYR"/>
    </font>
    <font>
      <vertAlign val="superscript"/>
      <sz val="10"/>
      <color theme="1"/>
      <name val="Times New Roman CYR"/>
    </font>
    <font>
      <sz val="10"/>
      <color rgb="FF106BBE"/>
      <name val="Times New Roman CYR"/>
    </font>
    <font>
      <sz val="9"/>
      <color theme="1"/>
      <name val="Calibri"/>
      <family val="2"/>
      <scheme val="minor"/>
    </font>
    <font>
      <i/>
      <sz val="9"/>
      <color theme="1"/>
      <name val="Times New Roman"/>
      <family val="1"/>
      <charset val="204"/>
    </font>
    <font>
      <sz val="11"/>
      <color theme="1"/>
      <name val="Calibri"/>
      <family val="2"/>
      <scheme val="minor"/>
    </font>
    <font>
      <sz val="8"/>
      <name val="Arial"/>
      <family val="2"/>
      <charset val="204"/>
    </font>
    <font>
      <sz val="8"/>
      <color theme="1"/>
      <name val="Arial"/>
      <family val="2"/>
      <charset val="204"/>
    </font>
    <font>
      <sz val="11"/>
      <color rgb="FF000000"/>
      <name val="Calibri"/>
      <family val="2"/>
      <scheme val="minor"/>
    </font>
    <font>
      <sz val="9"/>
      <color rgb="FF000000"/>
      <name val="Tahoma"/>
      <family val="2"/>
      <charset val="204"/>
    </font>
    <font>
      <sz val="11"/>
      <name val="Calibri"/>
      <family val="2"/>
      <charset val="204"/>
    </font>
    <font>
      <sz val="11"/>
      <color rgb="FF000000"/>
      <name val="Tahoma"/>
      <family val="2"/>
      <charset val="204"/>
    </font>
    <font>
      <i/>
      <sz val="11"/>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FFFFFF"/>
      </patternFill>
    </fill>
  </fills>
  <borders count="28">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21" fillId="0" borderId="14">
      <alignment horizontal="center" vertical="center" wrapText="1"/>
    </xf>
    <xf numFmtId="165" fontId="21" fillId="0" borderId="14">
      <alignment horizontal="center" vertical="center" shrinkToFit="1"/>
    </xf>
    <xf numFmtId="43" fontId="56" fillId="0" borderId="0" applyFont="0" applyFill="0" applyBorder="0" applyAlignment="0" applyProtection="0"/>
    <xf numFmtId="0" fontId="59" fillId="0" borderId="0"/>
  </cellStyleXfs>
  <cellXfs count="457">
    <xf numFmtId="0" fontId="0" fillId="0" borderId="0" xfId="0"/>
    <xf numFmtId="0" fontId="1" fillId="0" borderId="0" xfId="0" applyFont="1"/>
    <xf numFmtId="0" fontId="2" fillId="0" borderId="0" xfId="0" applyFont="1"/>
    <xf numFmtId="0" fontId="3" fillId="0" borderId="0" xfId="0" applyFont="1" applyAlignment="1">
      <alignment horizontal="center" vertical="top"/>
    </xf>
    <xf numFmtId="0" fontId="2" fillId="0" borderId="1" xfId="0" applyFont="1" applyBorder="1"/>
    <xf numFmtId="0" fontId="1" fillId="0" borderId="0" xfId="0" applyFont="1" applyBorder="1" applyAlignment="1">
      <alignment horizontal="right"/>
    </xf>
    <xf numFmtId="0" fontId="6" fillId="0" borderId="0" xfId="0" applyFont="1"/>
    <xf numFmtId="0" fontId="5" fillId="0" borderId="0" xfId="0" applyFont="1" applyBorder="1"/>
    <xf numFmtId="0" fontId="1" fillId="0" borderId="0" xfId="0" applyFont="1" applyBorder="1"/>
    <xf numFmtId="0" fontId="1" fillId="0" borderId="3" xfId="0" applyFont="1" applyBorder="1" applyAlignment="1">
      <alignment horizontal="center" vertical="center" wrapText="1"/>
    </xf>
    <xf numFmtId="0" fontId="6" fillId="0" borderId="3" xfId="0" applyFont="1" applyBorder="1" applyAlignment="1">
      <alignment horizontal="center" vertical="center" wrapText="1"/>
    </xf>
    <xf numFmtId="0" fontId="7" fillId="0" borderId="0" xfId="0" applyFont="1" applyAlignment="1">
      <alignment horizontal="right" vertical="center"/>
    </xf>
    <xf numFmtId="4" fontId="1" fillId="0" borderId="3" xfId="0" applyNumberFormat="1" applyFont="1" applyBorder="1" applyAlignment="1">
      <alignment horizontal="center" vertical="center" wrapText="1"/>
    </xf>
    <xf numFmtId="4" fontId="1" fillId="0" borderId="0" xfId="0" applyNumberFormat="1" applyFont="1"/>
    <xf numFmtId="0" fontId="1" fillId="0" borderId="3" xfId="0" applyFont="1" applyBorder="1" applyAlignment="1">
      <alignment horizontal="right" vertical="center" wrapText="1"/>
    </xf>
    <xf numFmtId="0" fontId="1" fillId="0" borderId="0" xfId="0" applyFont="1" applyAlignment="1">
      <alignment vertical="center"/>
    </xf>
    <xf numFmtId="0" fontId="1" fillId="0" borderId="0" xfId="0" applyFont="1" applyAlignment="1">
      <alignment horizontal="justify" vertical="center"/>
    </xf>
    <xf numFmtId="0" fontId="9" fillId="0" borderId="0" xfId="0" applyFont="1" applyAlignment="1">
      <alignment horizontal="center" vertical="center"/>
    </xf>
    <xf numFmtId="4" fontId="6" fillId="0" borderId="3" xfId="0" applyNumberFormat="1" applyFont="1" applyBorder="1" applyAlignment="1">
      <alignment horizontal="center" vertical="center" wrapText="1"/>
    </xf>
    <xf numFmtId="0" fontId="12" fillId="0" borderId="0" xfId="0" applyFont="1" applyAlignment="1">
      <alignment horizontal="center" vertical="center"/>
    </xf>
    <xf numFmtId="0" fontId="13" fillId="0" borderId="0" xfId="0" applyFont="1"/>
    <xf numFmtId="0" fontId="11" fillId="0" borderId="0" xfId="0" applyFont="1"/>
    <xf numFmtId="0" fontId="16" fillId="0" borderId="3" xfId="0" applyFont="1" applyBorder="1" applyAlignment="1">
      <alignment horizontal="center" vertical="top"/>
    </xf>
    <xf numFmtId="0" fontId="15" fillId="0" borderId="5" xfId="0" applyFont="1" applyBorder="1" applyAlignment="1">
      <alignment wrapText="1"/>
    </xf>
    <xf numFmtId="4" fontId="15" fillId="0" borderId="3" xfId="0" applyNumberFormat="1" applyFont="1" applyBorder="1"/>
    <xf numFmtId="164" fontId="15" fillId="0" borderId="3" xfId="0" applyNumberFormat="1" applyFont="1" applyFill="1" applyBorder="1"/>
    <xf numFmtId="4" fontId="15" fillId="0" borderId="3" xfId="0" applyNumberFormat="1" applyFont="1" applyFill="1" applyBorder="1"/>
    <xf numFmtId="4" fontId="16" fillId="0" borderId="3" xfId="0" applyNumberFormat="1" applyFont="1" applyFill="1" applyBorder="1"/>
    <xf numFmtId="4" fontId="16" fillId="0" borderId="3" xfId="0" applyNumberFormat="1" applyFont="1" applyBorder="1"/>
    <xf numFmtId="0" fontId="14" fillId="0" borderId="0" xfId="0" applyFont="1" applyAlignment="1">
      <alignment horizontal="center"/>
    </xf>
    <xf numFmtId="0" fontId="17" fillId="0" borderId="0" xfId="0" applyFont="1" applyAlignment="1">
      <alignment vertical="center"/>
    </xf>
    <xf numFmtId="0" fontId="14" fillId="0" borderId="0" xfId="0" applyFont="1" applyAlignment="1">
      <alignment horizontal="justify" vertical="center"/>
    </xf>
    <xf numFmtId="0" fontId="17" fillId="0" borderId="3" xfId="0" applyFont="1" applyBorder="1" applyAlignment="1">
      <alignment horizontal="justify" vertical="center" wrapText="1"/>
    </xf>
    <xf numFmtId="0" fontId="19" fillId="0" borderId="0" xfId="0" applyFont="1"/>
    <xf numFmtId="0" fontId="1" fillId="0" borderId="3" xfId="0" applyFont="1" applyBorder="1" applyAlignment="1">
      <alignment horizontal="center" vertical="center" wrapText="1"/>
    </xf>
    <xf numFmtId="0" fontId="16" fillId="0" borderId="3" xfId="0" applyFont="1" applyFill="1" applyBorder="1" applyAlignment="1">
      <alignment horizontal="center" vertical="top"/>
    </xf>
    <xf numFmtId="0" fontId="15" fillId="0" borderId="3" xfId="0" applyFont="1" applyBorder="1" applyAlignment="1">
      <alignment wrapText="1"/>
    </xf>
    <xf numFmtId="164" fontId="15" fillId="0" borderId="3" xfId="0" applyNumberFormat="1" applyFont="1" applyBorder="1"/>
    <xf numFmtId="164" fontId="16" fillId="0" borderId="3" xfId="0" applyNumberFormat="1" applyFont="1" applyBorder="1"/>
    <xf numFmtId="0" fontId="16" fillId="0" borderId="3" xfId="0" applyFont="1" applyBorder="1" applyAlignment="1">
      <alignment horizontal="center"/>
    </xf>
    <xf numFmtId="0" fontId="1" fillId="0" borderId="3" xfId="0" applyFont="1" applyBorder="1" applyAlignment="1">
      <alignment horizontal="center" vertical="center" wrapText="1"/>
    </xf>
    <xf numFmtId="0" fontId="1" fillId="0" borderId="3" xfId="0" applyFont="1" applyBorder="1" applyAlignment="1">
      <alignment horizontal="center" vertical="center" wrapText="1"/>
    </xf>
    <xf numFmtId="0" fontId="9" fillId="0" borderId="0" xfId="0" applyFont="1" applyAlignment="1">
      <alignment horizontal="center" vertical="center"/>
    </xf>
    <xf numFmtId="0" fontId="1" fillId="0" borderId="3" xfId="0" applyFont="1" applyBorder="1" applyAlignment="1">
      <alignment horizontal="center" vertical="center" wrapText="1"/>
    </xf>
    <xf numFmtId="0" fontId="9" fillId="0" borderId="0" xfId="0" applyFont="1" applyAlignment="1">
      <alignment horizontal="center" vertical="center"/>
    </xf>
    <xf numFmtId="0" fontId="22" fillId="0" borderId="3" xfId="1" applyNumberFormat="1" applyFont="1" applyBorder="1" applyAlignment="1" applyProtection="1">
      <alignment horizontal="left" vertical="center" wrapText="1"/>
    </xf>
    <xf numFmtId="2" fontId="24" fillId="0" borderId="3" xfId="1" applyNumberFormat="1" applyFont="1" applyFill="1" applyBorder="1" applyAlignment="1" applyProtection="1">
      <alignment horizontal="left" vertical="center" wrapText="1"/>
    </xf>
    <xf numFmtId="0" fontId="14" fillId="0" borderId="0" xfId="0" applyFont="1" applyAlignment="1">
      <alignment horizontal="center"/>
    </xf>
    <xf numFmtId="0" fontId="5" fillId="0" borderId="3" xfId="0" applyFont="1" applyBorder="1" applyAlignment="1">
      <alignment horizontal="justify" vertical="center" wrapText="1"/>
    </xf>
    <xf numFmtId="0" fontId="17" fillId="0" borderId="3" xfId="0" applyFont="1" applyBorder="1" applyAlignment="1">
      <alignment horizontal="center" vertical="center" wrapText="1"/>
    </xf>
    <xf numFmtId="4" fontId="16" fillId="0" borderId="0" xfId="0" applyNumberFormat="1" applyFont="1" applyFill="1" applyBorder="1"/>
    <xf numFmtId="0" fontId="18" fillId="0" borderId="0" xfId="0" applyFont="1" applyAlignment="1">
      <alignment vertical="center"/>
    </xf>
    <xf numFmtId="0" fontId="26" fillId="0" borderId="0" xfId="0" applyFont="1" applyAlignment="1">
      <alignment horizontal="left" vertical="center"/>
    </xf>
    <xf numFmtId="0" fontId="1"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4" fontId="0" fillId="0" borderId="0" xfId="0" applyNumberFormat="1"/>
    <xf numFmtId="0" fontId="1" fillId="0" borderId="3" xfId="0" applyFont="1" applyBorder="1" applyAlignment="1">
      <alignment horizontal="center" vertical="center" wrapText="1"/>
    </xf>
    <xf numFmtId="0" fontId="9" fillId="0" borderId="0" xfId="0" applyFont="1" applyAlignment="1">
      <alignment horizontal="center" vertical="center"/>
    </xf>
    <xf numFmtId="0" fontId="1" fillId="0" borderId="0" xfId="0" applyFont="1" applyBorder="1" applyAlignment="1">
      <alignment horizontal="center" vertical="center" wrapText="1"/>
    </xf>
    <xf numFmtId="2" fontId="0" fillId="0" borderId="0" xfId="0" applyNumberFormat="1"/>
    <xf numFmtId="0" fontId="6" fillId="0" borderId="1" xfId="0" applyFont="1" applyBorder="1" applyAlignment="1"/>
    <xf numFmtId="0" fontId="9" fillId="0" borderId="0" xfId="0" applyFont="1" applyAlignment="1">
      <alignment horizontal="center" vertical="center"/>
    </xf>
    <xf numFmtId="4" fontId="5" fillId="0" borderId="0" xfId="0" applyNumberFormat="1" applyFont="1" applyBorder="1" applyAlignment="1">
      <alignment horizontal="center" vertical="center" wrapText="1"/>
    </xf>
    <xf numFmtId="4" fontId="25" fillId="0" borderId="0" xfId="2" applyNumberFormat="1" applyFont="1" applyFill="1" applyBorder="1" applyProtection="1">
      <alignment horizontal="center" vertical="center" shrinkToFit="1"/>
    </xf>
    <xf numFmtId="4" fontId="23" fillId="0" borderId="0" xfId="2" applyNumberFormat="1" applyFont="1" applyFill="1" applyBorder="1" applyProtection="1">
      <alignment horizontal="center" vertical="center" shrinkToFit="1"/>
    </xf>
    <xf numFmtId="0" fontId="27" fillId="0" borderId="0" xfId="0" applyFont="1" applyFill="1" applyBorder="1" applyAlignment="1">
      <alignment wrapText="1"/>
    </xf>
    <xf numFmtId="0" fontId="27" fillId="0" borderId="0" xfId="0" applyFont="1"/>
    <xf numFmtId="0" fontId="28" fillId="0" borderId="0" xfId="0" applyFont="1"/>
    <xf numFmtId="0" fontId="28" fillId="0" borderId="1" xfId="0" applyFont="1" applyBorder="1"/>
    <xf numFmtId="0" fontId="0" fillId="0" borderId="1" xfId="0" applyBorder="1"/>
    <xf numFmtId="0" fontId="0" fillId="0" borderId="1" xfId="0" applyBorder="1" applyAlignment="1"/>
    <xf numFmtId="0" fontId="0" fillId="0" borderId="0" xfId="0" applyBorder="1" applyAlignment="1"/>
    <xf numFmtId="0" fontId="0" fillId="0" borderId="0" xfId="0" applyBorder="1"/>
    <xf numFmtId="4" fontId="8" fillId="0" borderId="3" xfId="0" applyNumberFormat="1" applyFont="1" applyBorder="1" applyAlignment="1">
      <alignment horizontal="center" vertical="center" wrapText="1"/>
    </xf>
    <xf numFmtId="4" fontId="31" fillId="0" borderId="3" xfId="0" applyNumberFormat="1" applyFont="1" applyBorder="1" applyAlignment="1">
      <alignment horizontal="center" vertical="center" wrapText="1"/>
    </xf>
    <xf numFmtId="0" fontId="6" fillId="2" borderId="3" xfId="0" applyFont="1" applyFill="1" applyBorder="1" applyAlignment="1">
      <alignment horizontal="center" vertical="center" wrapText="1"/>
    </xf>
    <xf numFmtId="0" fontId="16" fillId="0" borderId="3" xfId="0" applyFont="1" applyFill="1" applyBorder="1" applyAlignment="1">
      <alignment horizontal="center"/>
    </xf>
    <xf numFmtId="0" fontId="16" fillId="0" borderId="3" xfId="0" applyFont="1" applyBorder="1" applyAlignment="1">
      <alignment horizontal="center" wrapText="1"/>
    </xf>
    <xf numFmtId="3" fontId="6" fillId="0" borderId="3" xfId="0" applyNumberFormat="1" applyFont="1" applyBorder="1" applyAlignment="1">
      <alignment horizontal="center" vertical="center" wrapText="1"/>
    </xf>
    <xf numFmtId="4" fontId="8" fillId="0" borderId="3" xfId="0" applyNumberFormat="1" applyFont="1" applyFill="1" applyBorder="1" applyAlignment="1">
      <alignment horizontal="center" vertical="center" wrapText="1"/>
    </xf>
    <xf numFmtId="0" fontId="34" fillId="0" borderId="3" xfId="0" applyFont="1" applyBorder="1" applyAlignment="1">
      <alignment horizontal="center"/>
    </xf>
    <xf numFmtId="4" fontId="36" fillId="0" borderId="3" xfId="0" applyNumberFormat="1" applyFont="1" applyBorder="1"/>
    <xf numFmtId="4" fontId="34" fillId="0" borderId="3" xfId="0" applyNumberFormat="1" applyFont="1" applyBorder="1"/>
    <xf numFmtId="0" fontId="33" fillId="0" borderId="0" xfId="0" applyFont="1"/>
    <xf numFmtId="4" fontId="33" fillId="0" borderId="0" xfId="0" applyNumberFormat="1" applyFont="1"/>
    <xf numFmtId="0" fontId="5" fillId="0" borderId="3" xfId="0" applyFont="1" applyFill="1" applyBorder="1" applyAlignment="1">
      <alignment horizontal="left" vertical="top" wrapText="1"/>
    </xf>
    <xf numFmtId="0" fontId="1" fillId="0" borderId="3" xfId="0" applyFont="1" applyBorder="1" applyAlignment="1">
      <alignment horizontal="center" vertical="center" wrapText="1"/>
    </xf>
    <xf numFmtId="0" fontId="14" fillId="0" borderId="0" xfId="0" applyFont="1" applyAlignment="1">
      <alignment horizontal="center"/>
    </xf>
    <xf numFmtId="0" fontId="16" fillId="0" borderId="3" xfId="0" applyFont="1" applyBorder="1" applyAlignment="1">
      <alignment horizontal="center" vertical="top"/>
    </xf>
    <xf numFmtId="0" fontId="16" fillId="0" borderId="3" xfId="0" applyFont="1" applyFill="1" applyBorder="1" applyAlignment="1">
      <alignment horizontal="center"/>
    </xf>
    <xf numFmtId="0" fontId="16" fillId="0" borderId="3" xfId="0" applyFont="1" applyBorder="1" applyAlignment="1">
      <alignment horizontal="center" wrapText="1"/>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17" fillId="0" borderId="3" xfId="0" applyFont="1" applyBorder="1" applyAlignment="1">
      <alignment horizontal="center" vertical="center" wrapText="1"/>
    </xf>
    <xf numFmtId="0" fontId="9" fillId="0" borderId="0" xfId="0" applyFont="1" applyAlignment="1">
      <alignment horizontal="center" vertical="center"/>
    </xf>
    <xf numFmtId="164" fontId="36" fillId="0" borderId="3" xfId="0" applyNumberFormat="1" applyFont="1" applyBorder="1"/>
    <xf numFmtId="0" fontId="1" fillId="0" borderId="0" xfId="0" applyFont="1" applyAlignment="1">
      <alignment horizontal="left"/>
    </xf>
    <xf numFmtId="0" fontId="1" fillId="0" borderId="3" xfId="0" applyFont="1" applyBorder="1" applyAlignment="1">
      <alignment horizontal="left" vertical="center" wrapText="1"/>
    </xf>
    <xf numFmtId="164" fontId="34" fillId="0" borderId="3" xfId="0" applyNumberFormat="1" applyFont="1" applyBorder="1"/>
    <xf numFmtId="4" fontId="17" fillId="0" borderId="3" xfId="0" applyNumberFormat="1" applyFont="1" applyBorder="1" applyAlignment="1">
      <alignment horizontal="left" vertical="center" wrapText="1"/>
    </xf>
    <xf numFmtId="0" fontId="0" fillId="0" borderId="3" xfId="0" applyFont="1" applyBorder="1" applyAlignment="1">
      <alignment horizontal="left"/>
    </xf>
    <xf numFmtId="10" fontId="1" fillId="0" borderId="3" xfId="0" applyNumberFormat="1" applyFont="1" applyBorder="1" applyAlignment="1">
      <alignment horizontal="left"/>
    </xf>
    <xf numFmtId="4" fontId="1" fillId="0" borderId="3" xfId="0" applyNumberFormat="1" applyFont="1" applyBorder="1" applyAlignment="1">
      <alignment horizontal="left" vertical="center" wrapText="1"/>
    </xf>
    <xf numFmtId="164" fontId="17" fillId="0" borderId="3" xfId="0" applyNumberFormat="1" applyFont="1" applyBorder="1" applyAlignment="1">
      <alignment horizontal="left" vertical="center" wrapText="1"/>
    </xf>
    <xf numFmtId="164" fontId="39" fillId="0" borderId="3" xfId="0" applyNumberFormat="1" applyFont="1" applyBorder="1" applyAlignment="1">
      <alignment horizontal="left" vertical="center" wrapText="1"/>
    </xf>
    <xf numFmtId="4" fontId="39" fillId="0" borderId="3" xfId="0" applyNumberFormat="1" applyFont="1" applyBorder="1" applyAlignment="1">
      <alignment horizontal="left" vertical="center" wrapText="1"/>
    </xf>
    <xf numFmtId="4" fontId="32" fillId="0" borderId="3" xfId="0" applyNumberFormat="1" applyFont="1" applyBorder="1" applyAlignment="1">
      <alignment horizontal="left" vertical="center" wrapText="1"/>
    </xf>
    <xf numFmtId="10" fontId="32" fillId="0" borderId="3" xfId="0" applyNumberFormat="1" applyFont="1" applyBorder="1" applyAlignment="1">
      <alignment horizontal="left"/>
    </xf>
    <xf numFmtId="0" fontId="39" fillId="0" borderId="3" xfId="0" applyFont="1" applyBorder="1" applyAlignment="1">
      <alignment horizontal="right" vertical="center" wrapText="1"/>
    </xf>
    <xf numFmtId="0" fontId="36" fillId="0" borderId="5" xfId="0" applyFont="1" applyBorder="1" applyAlignment="1">
      <alignment horizontal="right" wrapText="1"/>
    </xf>
    <xf numFmtId="0" fontId="35" fillId="0" borderId="0" xfId="0" applyFont="1" applyAlignment="1">
      <alignment horizontal="right"/>
    </xf>
    <xf numFmtId="164" fontId="14" fillId="0" borderId="3" xfId="0" applyNumberFormat="1" applyFont="1" applyBorder="1" applyAlignment="1">
      <alignment horizontal="left" vertical="center" wrapText="1"/>
    </xf>
    <xf numFmtId="0" fontId="14" fillId="0" borderId="3" xfId="0" applyFont="1" applyBorder="1" applyAlignment="1">
      <alignment horizontal="left" vertical="center" wrapText="1"/>
    </xf>
    <xf numFmtId="4" fontId="14" fillId="0" borderId="3" xfId="0" applyNumberFormat="1" applyFont="1" applyBorder="1" applyAlignment="1">
      <alignment horizontal="left" vertical="center" wrapText="1"/>
    </xf>
    <xf numFmtId="4" fontId="5" fillId="0" borderId="3" xfId="0" applyNumberFormat="1" applyFont="1" applyBorder="1" applyAlignment="1">
      <alignment horizontal="left" vertical="center" wrapText="1"/>
    </xf>
    <xf numFmtId="0" fontId="5" fillId="0" borderId="3" xfId="0" applyFont="1" applyBorder="1" applyAlignment="1">
      <alignment horizontal="left" vertical="center" wrapText="1"/>
    </xf>
    <xf numFmtId="0" fontId="14" fillId="0" borderId="0" xfId="0" applyFont="1" applyBorder="1" applyAlignment="1">
      <alignment horizontal="left" vertical="center" wrapText="1"/>
    </xf>
    <xf numFmtId="164" fontId="14" fillId="0" borderId="0" xfId="0" applyNumberFormat="1" applyFont="1" applyBorder="1" applyAlignment="1">
      <alignment horizontal="left" vertical="center" wrapText="1"/>
    </xf>
    <xf numFmtId="4" fontId="14" fillId="0" borderId="0" xfId="0" applyNumberFormat="1" applyFont="1" applyBorder="1" applyAlignment="1">
      <alignment horizontal="left" vertical="center" wrapText="1"/>
    </xf>
    <xf numFmtId="4" fontId="5" fillId="0" borderId="0" xfId="0" applyNumberFormat="1" applyFont="1" applyBorder="1" applyAlignment="1">
      <alignment horizontal="left" vertical="center" wrapText="1"/>
    </xf>
    <xf numFmtId="0" fontId="5" fillId="0" borderId="0" xfId="0" applyFont="1" applyBorder="1" applyAlignment="1">
      <alignment horizontal="left" vertical="center" wrapText="1"/>
    </xf>
    <xf numFmtId="10" fontId="1" fillId="0" borderId="3" xfId="0" applyNumberFormat="1" applyFont="1" applyBorder="1" applyAlignment="1">
      <alignment horizontal="left" vertical="center" wrapText="1"/>
    </xf>
    <xf numFmtId="0" fontId="1" fillId="0" borderId="3" xfId="0" applyFont="1" applyBorder="1" applyAlignment="1">
      <alignment horizontal="left"/>
    </xf>
    <xf numFmtId="2" fontId="1" fillId="0" borderId="3" xfId="0" applyNumberFormat="1" applyFont="1" applyBorder="1" applyAlignment="1">
      <alignment horizontal="left" vertical="center" wrapText="1"/>
    </xf>
    <xf numFmtId="4" fontId="5" fillId="0" borderId="3" xfId="0" applyNumberFormat="1" applyFont="1" applyFill="1" applyBorder="1" applyAlignment="1">
      <alignment horizontal="left" vertical="center" wrapText="1"/>
    </xf>
    <xf numFmtId="4" fontId="25" fillId="0" borderId="3" xfId="1" applyNumberFormat="1" applyFont="1" applyFill="1" applyBorder="1" applyAlignment="1" applyProtection="1">
      <alignment horizontal="left" vertical="center" wrapText="1"/>
    </xf>
    <xf numFmtId="0" fontId="5" fillId="0" borderId="3" xfId="0" applyFont="1" applyFill="1" applyBorder="1" applyAlignment="1">
      <alignment horizontal="left" vertical="center" wrapText="1"/>
    </xf>
    <xf numFmtId="4" fontId="23" fillId="0" borderId="3" xfId="1" applyNumberFormat="1" applyFont="1" applyFill="1" applyBorder="1" applyAlignment="1" applyProtection="1">
      <alignment horizontal="left" vertical="center" wrapText="1"/>
    </xf>
    <xf numFmtId="4" fontId="1" fillId="0" borderId="3" xfId="0" applyNumberFormat="1" applyFont="1" applyFill="1" applyBorder="1" applyAlignment="1">
      <alignment horizontal="left" vertical="center" wrapText="1"/>
    </xf>
    <xf numFmtId="0" fontId="5" fillId="0" borderId="0" xfId="0" applyFont="1"/>
    <xf numFmtId="4" fontId="5" fillId="0" borderId="0" xfId="0" applyNumberFormat="1" applyFont="1"/>
    <xf numFmtId="0" fontId="1" fillId="0" borderId="3" xfId="0" applyFont="1" applyBorder="1" applyAlignment="1">
      <alignment horizontal="left" vertical="center"/>
    </xf>
    <xf numFmtId="0" fontId="5" fillId="0" borderId="0" xfId="0" applyFont="1" applyAlignment="1">
      <alignment horizontal="left"/>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0" xfId="0" applyFont="1" applyAlignment="1">
      <alignment horizontal="left"/>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5" fillId="0" borderId="0" xfId="0" applyFont="1" applyAlignment="1">
      <alignment horizontal="left" vertical="center" wrapText="1"/>
    </xf>
    <xf numFmtId="0" fontId="32" fillId="0" borderId="0" xfId="0" applyFont="1"/>
    <xf numFmtId="0" fontId="1" fillId="0" borderId="3" xfId="0" applyFont="1" applyBorder="1" applyAlignment="1">
      <alignment horizontal="center" vertical="center" wrapText="1"/>
    </xf>
    <xf numFmtId="0" fontId="9" fillId="0" borderId="0" xfId="0" applyFont="1" applyAlignment="1">
      <alignment horizontal="left" vertical="center"/>
    </xf>
    <xf numFmtId="0" fontId="5" fillId="0" borderId="3" xfId="0" applyFont="1" applyBorder="1" applyAlignment="1">
      <alignment vertical="center" wrapText="1"/>
    </xf>
    <xf numFmtId="0" fontId="1" fillId="0" borderId="0" xfId="0" applyFont="1" applyAlignment="1">
      <alignment horizontal="center"/>
    </xf>
    <xf numFmtId="4" fontId="10" fillId="0" borderId="3" xfId="2" applyNumberFormat="1" applyFont="1" applyFill="1" applyBorder="1" applyAlignment="1" applyProtection="1">
      <alignment horizontal="left" vertical="center" shrinkToFit="1"/>
    </xf>
    <xf numFmtId="4" fontId="22" fillId="0" borderId="3" xfId="2" applyNumberFormat="1" applyFont="1" applyFill="1" applyBorder="1" applyAlignment="1" applyProtection="1">
      <alignment horizontal="left" vertical="center" shrinkToFit="1"/>
    </xf>
    <xf numFmtId="0" fontId="3" fillId="0" borderId="0" xfId="0" applyFont="1" applyBorder="1" applyAlignment="1">
      <alignment horizontal="center" vertical="top"/>
    </xf>
    <xf numFmtId="0" fontId="1" fillId="0" borderId="3" xfId="0" applyFont="1" applyBorder="1" applyAlignment="1">
      <alignment horizontal="center" vertical="center"/>
    </xf>
    <xf numFmtId="0" fontId="6"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1" fillId="0" borderId="3" xfId="0" applyFont="1" applyBorder="1" applyAlignment="1">
      <alignment horizontal="center"/>
    </xf>
    <xf numFmtId="0" fontId="2" fillId="0" borderId="0" xfId="0" applyFont="1" applyBorder="1"/>
    <xf numFmtId="0" fontId="4" fillId="0" borderId="0" xfId="0" applyFont="1" applyBorder="1" applyAlignment="1"/>
    <xf numFmtId="0" fontId="7" fillId="0" borderId="0" xfId="0" applyFont="1" applyAlignment="1">
      <alignment vertical="center" wrapText="1"/>
    </xf>
    <xf numFmtId="0" fontId="6" fillId="0" borderId="0" xfId="0" applyFont="1" applyBorder="1" applyAlignment="1">
      <alignment wrapText="1"/>
    </xf>
    <xf numFmtId="0" fontId="2" fillId="0" borderId="0" xfId="0" applyFont="1" applyBorder="1" applyAlignment="1">
      <alignment vertical="top"/>
    </xf>
    <xf numFmtId="0" fontId="1" fillId="0" borderId="0" xfId="0" applyFont="1" applyBorder="1" applyAlignment="1">
      <alignment wrapText="1"/>
    </xf>
    <xf numFmtId="0" fontId="1" fillId="0" borderId="0" xfId="0" applyFont="1" applyBorder="1" applyAlignment="1">
      <alignment horizontal="right" vertical="top"/>
    </xf>
    <xf numFmtId="0" fontId="1" fillId="0" borderId="0" xfId="0" applyFont="1" applyFill="1" applyBorder="1" applyAlignment="1"/>
    <xf numFmtId="0" fontId="2" fillId="0" borderId="0" xfId="0" applyFont="1" applyBorder="1" applyAlignment="1">
      <alignment horizontal="right"/>
    </xf>
    <xf numFmtId="0" fontId="2" fillId="0" borderId="0" xfId="0" applyFont="1" applyAlignment="1">
      <alignment horizontal="right"/>
    </xf>
    <xf numFmtId="0" fontId="2" fillId="0" borderId="3" xfId="0" applyFont="1" applyBorder="1" applyAlignment="1">
      <alignment horizontal="center" vertical="top"/>
    </xf>
    <xf numFmtId="0" fontId="3" fillId="0" borderId="1" xfId="0" applyFont="1" applyBorder="1" applyAlignment="1">
      <alignment horizontal="center" vertical="top"/>
    </xf>
    <xf numFmtId="4" fontId="6" fillId="0" borderId="3" xfId="0" applyNumberFormat="1" applyFont="1" applyFill="1" applyBorder="1" applyAlignment="1">
      <alignment horizontal="center" vertical="center" wrapText="1"/>
    </xf>
    <xf numFmtId="0" fontId="31" fillId="0" borderId="3" xfId="0" applyFont="1" applyBorder="1" applyAlignment="1">
      <alignment horizontal="center" vertical="center" wrapText="1"/>
    </xf>
    <xf numFmtId="4" fontId="31" fillId="0" borderId="3" xfId="0" applyNumberFormat="1" applyFont="1" applyFill="1" applyBorder="1" applyAlignment="1">
      <alignment horizontal="center" vertical="center" wrapText="1"/>
    </xf>
    <xf numFmtId="0" fontId="31" fillId="0"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8" fillId="0" borderId="5" xfId="0" applyFont="1" applyBorder="1" applyAlignment="1">
      <alignment horizontal="left" vertical="center" wrapText="1"/>
    </xf>
    <xf numFmtId="0" fontId="6" fillId="0" borderId="5" xfId="0" applyFont="1" applyBorder="1" applyAlignment="1">
      <alignment horizontal="left" vertical="center" wrapText="1" indent="1"/>
    </xf>
    <xf numFmtId="0" fontId="6" fillId="0" borderId="5" xfId="0" applyFont="1" applyFill="1" applyBorder="1" applyAlignment="1">
      <alignment horizontal="left" vertical="center" wrapText="1"/>
    </xf>
    <xf numFmtId="0" fontId="6" fillId="0" borderId="5" xfId="0" applyFont="1" applyBorder="1" applyAlignment="1">
      <alignment horizontal="left" vertical="center" wrapText="1"/>
    </xf>
    <xf numFmtId="0" fontId="31" fillId="0" borderId="5" xfId="0" applyFont="1" applyBorder="1" applyAlignment="1">
      <alignment horizontal="left" vertical="center" wrapText="1" indent="1"/>
    </xf>
    <xf numFmtId="0" fontId="6" fillId="0" borderId="5" xfId="0" applyFont="1" applyFill="1" applyBorder="1" applyAlignment="1">
      <alignment horizontal="left" vertical="center" wrapText="1" indent="2"/>
    </xf>
    <xf numFmtId="0" fontId="6" fillId="0" borderId="5" xfId="0" applyFont="1" applyBorder="1" applyAlignment="1">
      <alignment horizontal="left" vertical="center" wrapText="1" indent="2"/>
    </xf>
    <xf numFmtId="49" fontId="6" fillId="0" borderId="15" xfId="0" applyNumberFormat="1" applyFont="1" applyBorder="1" applyAlignment="1">
      <alignment horizontal="center" vertical="center" wrapText="1"/>
    </xf>
    <xf numFmtId="0" fontId="6" fillId="0" borderId="16" xfId="0" applyFont="1" applyBorder="1" applyAlignment="1">
      <alignment horizontal="center" vertical="center" wrapText="1"/>
    </xf>
    <xf numFmtId="4" fontId="8" fillId="0" borderId="16" xfId="0" applyNumberFormat="1" applyFont="1" applyBorder="1" applyAlignment="1">
      <alignment horizontal="center" vertical="center" wrapText="1"/>
    </xf>
    <xf numFmtId="4" fontId="8" fillId="0" borderId="17" xfId="0" applyNumberFormat="1" applyFont="1" applyBorder="1" applyAlignment="1">
      <alignment horizontal="center" vertical="center" wrapText="1"/>
    </xf>
    <xf numFmtId="49" fontId="6" fillId="0" borderId="18" xfId="0" applyNumberFormat="1" applyFont="1" applyBorder="1" applyAlignment="1">
      <alignment horizontal="center" vertical="center" wrapText="1"/>
    </xf>
    <xf numFmtId="4" fontId="8" fillId="0" borderId="19" xfId="0" applyNumberFormat="1" applyFont="1" applyBorder="1" applyAlignment="1">
      <alignment horizontal="center" vertical="center" wrapText="1"/>
    </xf>
    <xf numFmtId="0" fontId="8" fillId="0" borderId="18" xfId="0" applyFont="1" applyFill="1" applyBorder="1" applyAlignment="1">
      <alignment horizontal="center" vertical="center" wrapText="1"/>
    </xf>
    <xf numFmtId="4" fontId="8" fillId="0" borderId="19" xfId="0" applyNumberFormat="1"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0" borderId="18" xfId="0" applyFont="1" applyBorder="1" applyAlignment="1">
      <alignment horizontal="center" vertical="center" wrapText="1"/>
    </xf>
    <xf numFmtId="4" fontId="6" fillId="0" borderId="19" xfId="0" applyNumberFormat="1" applyFont="1" applyFill="1" applyBorder="1" applyAlignment="1">
      <alignment horizontal="center" vertical="center" wrapText="1"/>
    </xf>
    <xf numFmtId="0" fontId="31" fillId="0" borderId="19" xfId="0" applyFont="1" applyFill="1" applyBorder="1" applyAlignment="1">
      <alignment horizontal="center" vertical="center" wrapText="1"/>
    </xf>
    <xf numFmtId="4" fontId="6" fillId="0" borderId="19"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9" xfId="0" applyFont="1" applyBorder="1" applyAlignment="1">
      <alignment horizontal="center" vertical="center" wrapText="1"/>
    </xf>
    <xf numFmtId="0" fontId="44" fillId="0" borderId="0" xfId="0" applyFont="1" applyAlignment="1">
      <alignment horizontal="left"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vertical="center"/>
    </xf>
    <xf numFmtId="0" fontId="44" fillId="0" borderId="0" xfId="0" applyFont="1" applyAlignment="1">
      <alignment vertical="center"/>
    </xf>
    <xf numFmtId="0" fontId="8" fillId="0" borderId="18" xfId="0" applyFont="1" applyBorder="1" applyAlignment="1">
      <alignment horizontal="center" vertical="center" wrapText="1"/>
    </xf>
    <xf numFmtId="0" fontId="8" fillId="0" borderId="3" xfId="0" applyFont="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4" fontId="8" fillId="0" borderId="21" xfId="0" applyNumberFormat="1" applyFont="1" applyFill="1" applyBorder="1" applyAlignment="1">
      <alignment horizontal="center" vertical="center" wrapText="1"/>
    </xf>
    <xf numFmtId="4" fontId="6" fillId="0" borderId="21" xfId="0" applyNumberFormat="1" applyFont="1" applyBorder="1" applyAlignment="1">
      <alignment horizontal="center" vertical="center" wrapText="1"/>
    </xf>
    <xf numFmtId="4" fontId="6" fillId="0" borderId="2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6" fillId="0" borderId="3" xfId="0" applyFont="1" applyBorder="1" applyAlignment="1">
      <alignment horizontal="center" vertical="center" wrapText="1"/>
    </xf>
    <xf numFmtId="0" fontId="17" fillId="0" borderId="3" xfId="0" applyFont="1" applyBorder="1" applyAlignment="1">
      <alignment horizontal="center" vertical="center" wrapText="1"/>
    </xf>
    <xf numFmtId="0" fontId="14" fillId="0" borderId="3" xfId="0" applyFont="1" applyBorder="1" applyAlignment="1">
      <alignment horizontal="left" vertical="center" wrapText="1"/>
    </xf>
    <xf numFmtId="0" fontId="18" fillId="0" borderId="0" xfId="0" applyFont="1" applyAlignment="1">
      <alignment horizontal="left" vertical="center"/>
    </xf>
    <xf numFmtId="4" fontId="6" fillId="2" borderId="3" xfId="0" applyNumberFormat="1" applyFont="1" applyFill="1" applyBorder="1" applyAlignment="1">
      <alignment horizontal="center" vertical="center" wrapText="1"/>
    </xf>
    <xf numFmtId="0" fontId="6" fillId="0" borderId="10" xfId="0" applyFont="1" applyBorder="1" applyAlignment="1">
      <alignment horizontal="center"/>
    </xf>
    <xf numFmtId="0" fontId="47" fillId="0" borderId="0" xfId="0" applyFont="1" applyAlignment="1">
      <alignment horizontal="justify" vertical="center"/>
    </xf>
    <xf numFmtId="0" fontId="6" fillId="0" borderId="5" xfId="0" applyFont="1" applyFill="1" applyBorder="1" applyAlignment="1">
      <alignment horizontal="center" vertical="center" wrapText="1"/>
    </xf>
    <xf numFmtId="4" fontId="8" fillId="0" borderId="24" xfId="0" applyNumberFormat="1" applyFont="1" applyBorder="1" applyAlignment="1">
      <alignment horizontal="center" vertical="center" wrapText="1"/>
    </xf>
    <xf numFmtId="4" fontId="8" fillId="0" borderId="5" xfId="0" applyNumberFormat="1" applyFont="1" applyBorder="1" applyAlignment="1">
      <alignment horizontal="center" vertical="center" wrapText="1"/>
    </xf>
    <xf numFmtId="0" fontId="6" fillId="2" borderId="5" xfId="0" applyFont="1" applyFill="1" applyBorder="1" applyAlignment="1">
      <alignment horizontal="center" vertical="center" wrapText="1"/>
    </xf>
    <xf numFmtId="4" fontId="6" fillId="0" borderId="5" xfId="0" applyNumberFormat="1" applyFont="1" applyBorder="1" applyAlignment="1">
      <alignment horizontal="center" vertical="center" wrapText="1"/>
    </xf>
    <xf numFmtId="0" fontId="6" fillId="0" borderId="25" xfId="0" applyFont="1" applyFill="1" applyBorder="1" applyAlignment="1">
      <alignment horizontal="center" vertical="center" wrapText="1"/>
    </xf>
    <xf numFmtId="4" fontId="6" fillId="0" borderId="25" xfId="0" applyNumberFormat="1" applyFont="1" applyBorder="1" applyAlignment="1">
      <alignment horizontal="center" vertical="center" wrapText="1"/>
    </xf>
    <xf numFmtId="0" fontId="3" fillId="0" borderId="5" xfId="0" applyFont="1" applyBorder="1" applyAlignment="1">
      <alignment horizontal="left" vertical="center" wrapText="1" indent="2"/>
    </xf>
    <xf numFmtId="0" fontId="3" fillId="0" borderId="18" xfId="0" applyFont="1" applyBorder="1" applyAlignment="1">
      <alignment horizontal="center" vertical="center" wrapText="1"/>
    </xf>
    <xf numFmtId="3" fontId="3" fillId="0" borderId="3" xfId="0" applyNumberFormat="1" applyFont="1" applyBorder="1" applyAlignment="1">
      <alignment horizontal="center" vertical="center" wrapText="1"/>
    </xf>
    <xf numFmtId="0" fontId="54" fillId="0" borderId="0" xfId="0" applyFont="1"/>
    <xf numFmtId="49" fontId="6" fillId="0" borderId="26" xfId="0" applyNumberFormat="1" applyFont="1" applyBorder="1" applyAlignment="1">
      <alignment horizontal="center" vertical="center" wrapText="1"/>
    </xf>
    <xf numFmtId="0" fontId="6" fillId="0" borderId="7" xfId="0" applyFont="1" applyBorder="1" applyAlignment="1">
      <alignment horizontal="center" vertical="center" wrapText="1"/>
    </xf>
    <xf numFmtId="4" fontId="8" fillId="0" borderId="7" xfId="0" applyNumberFormat="1" applyFont="1" applyBorder="1" applyAlignment="1">
      <alignment horizontal="center" vertical="center" wrapText="1"/>
    </xf>
    <xf numFmtId="4" fontId="8" fillId="0" borderId="27" xfId="0" applyNumberFormat="1" applyFont="1" applyBorder="1" applyAlignment="1">
      <alignment horizontal="center" vertical="center" wrapText="1"/>
    </xf>
    <xf numFmtId="0" fontId="55" fillId="0" borderId="19" xfId="0" applyFont="1" applyFill="1" applyBorder="1" applyAlignment="1">
      <alignment horizontal="center" vertical="center" wrapText="1"/>
    </xf>
    <xf numFmtId="4" fontId="31" fillId="0" borderId="19"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166" fontId="1" fillId="0" borderId="3" xfId="0" applyNumberFormat="1" applyFont="1" applyBorder="1" applyAlignment="1">
      <alignment horizontal="left" vertical="center" wrapText="1"/>
    </xf>
    <xf numFmtId="0" fontId="1" fillId="0" borderId="3" xfId="0" applyFont="1" applyBorder="1" applyAlignment="1">
      <alignment vertical="center" wrapText="1"/>
    </xf>
    <xf numFmtId="0" fontId="1" fillId="0" borderId="6" xfId="0" applyFont="1" applyBorder="1" applyAlignment="1">
      <alignment vertical="center" wrapText="1"/>
    </xf>
    <xf numFmtId="1" fontId="1" fillId="0" borderId="3" xfId="0" applyNumberFormat="1" applyFont="1" applyBorder="1" applyAlignment="1">
      <alignment horizontal="left" vertical="center" wrapText="1"/>
    </xf>
    <xf numFmtId="0" fontId="57" fillId="0" borderId="3" xfId="0" applyFont="1" applyBorder="1" applyAlignment="1">
      <alignment horizontal="left" vertical="top" wrapText="1"/>
    </xf>
    <xf numFmtId="0" fontId="57" fillId="0" borderId="0" xfId="0" applyFont="1" applyBorder="1" applyAlignment="1">
      <alignment horizontal="left" vertical="top" wrapText="1"/>
    </xf>
    <xf numFmtId="43" fontId="1" fillId="0" borderId="3" xfId="3" applyFont="1" applyBorder="1" applyAlignment="1">
      <alignment horizontal="center" vertical="center" wrapText="1"/>
    </xf>
    <xf numFmtId="43"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58" fillId="0" borderId="3" xfId="0" applyFont="1" applyFill="1" applyBorder="1" applyAlignment="1">
      <alignment horizontal="left" vertical="center" wrapText="1"/>
    </xf>
    <xf numFmtId="4" fontId="1" fillId="0" borderId="3" xfId="0" applyNumberFormat="1" applyFont="1" applyBorder="1" applyAlignment="1">
      <alignment horizontal="left"/>
    </xf>
    <xf numFmtId="0" fontId="1" fillId="0" borderId="3" xfId="0" applyFont="1" applyBorder="1" applyAlignment="1">
      <alignment horizontal="center" vertical="center" wrapText="1"/>
    </xf>
    <xf numFmtId="0" fontId="1" fillId="0" borderId="3" xfId="0" applyFont="1" applyBorder="1" applyAlignment="1">
      <alignment horizontal="center"/>
    </xf>
    <xf numFmtId="3" fontId="1" fillId="0" borderId="3" xfId="0" applyNumberFormat="1" applyFont="1" applyBorder="1" applyAlignment="1">
      <alignment horizontal="left" vertical="center" wrapText="1"/>
    </xf>
    <xf numFmtId="3" fontId="15" fillId="0" borderId="3" xfId="0" applyNumberFormat="1" applyFont="1" applyFill="1" applyBorder="1"/>
    <xf numFmtId="3" fontId="16" fillId="0" borderId="3" xfId="0" applyNumberFormat="1" applyFont="1" applyBorder="1"/>
    <xf numFmtId="3" fontId="15" fillId="0" borderId="3" xfId="0" applyNumberFormat="1" applyFont="1" applyBorder="1"/>
    <xf numFmtId="3" fontId="5" fillId="0" borderId="3" xfId="0" applyNumberFormat="1" applyFont="1" applyBorder="1" applyAlignment="1">
      <alignment horizontal="left" vertical="center" wrapText="1"/>
    </xf>
    <xf numFmtId="0" fontId="22" fillId="0" borderId="3" xfId="1" applyNumberFormat="1" applyFont="1" applyBorder="1" applyAlignment="1" applyProtection="1">
      <alignment vertical="center" wrapText="1"/>
    </xf>
    <xf numFmtId="43" fontId="1" fillId="0" borderId="3" xfId="3" applyFont="1" applyBorder="1" applyAlignment="1">
      <alignment horizontal="left" vertical="center" wrapText="1"/>
    </xf>
    <xf numFmtId="0" fontId="1" fillId="0" borderId="3" xfId="0" applyFont="1" applyBorder="1"/>
    <xf numFmtId="0" fontId="5" fillId="0" borderId="3" xfId="0" applyFont="1" applyBorder="1" applyAlignment="1">
      <alignment horizontal="center" vertical="center" wrapText="1"/>
    </xf>
    <xf numFmtId="0" fontId="5" fillId="0" borderId="3" xfId="0" applyFont="1" applyBorder="1" applyAlignment="1">
      <alignment wrapText="1"/>
    </xf>
    <xf numFmtId="4" fontId="1" fillId="0" borderId="0" xfId="0" applyNumberFormat="1" applyFont="1" applyFill="1" applyBorder="1" applyAlignment="1">
      <alignment horizontal="left" vertical="center" wrapText="1"/>
    </xf>
    <xf numFmtId="43" fontId="31" fillId="0" borderId="3" xfId="3" applyFont="1" applyFill="1" applyBorder="1" applyAlignment="1">
      <alignment horizontal="center" vertical="center" wrapText="1"/>
    </xf>
    <xf numFmtId="0" fontId="8" fillId="3" borderId="5" xfId="0" applyFont="1" applyFill="1" applyBorder="1" applyAlignment="1">
      <alignment horizontal="left"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4" fontId="8" fillId="3" borderId="16" xfId="0" applyNumberFormat="1" applyFont="1" applyFill="1" applyBorder="1" applyAlignment="1">
      <alignment horizontal="center" vertical="center" wrapText="1"/>
    </xf>
    <xf numFmtId="4" fontId="8" fillId="3" borderId="17" xfId="0" applyNumberFormat="1" applyFont="1" applyFill="1" applyBorder="1" applyAlignment="1">
      <alignment horizontal="center" vertical="center" wrapText="1"/>
    </xf>
    <xf numFmtId="0" fontId="6" fillId="3" borderId="5" xfId="0" applyFont="1" applyFill="1" applyBorder="1" applyAlignment="1">
      <alignment horizontal="left" vertical="center" wrapText="1" indent="1"/>
    </xf>
    <xf numFmtId="0" fontId="6" fillId="3" borderId="18"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9" xfId="0" applyFont="1" applyFill="1" applyBorder="1" applyAlignment="1">
      <alignment horizontal="center" vertical="center" wrapText="1"/>
    </xf>
    <xf numFmtId="4" fontId="31" fillId="3" borderId="3" xfId="0" applyNumberFormat="1" applyFont="1" applyFill="1" applyBorder="1" applyAlignment="1">
      <alignment horizontal="center" vertical="center" wrapText="1"/>
    </xf>
    <xf numFmtId="4" fontId="6" fillId="3" borderId="3" xfId="0" applyNumberFormat="1" applyFont="1" applyFill="1" applyBorder="1" applyAlignment="1">
      <alignment horizontal="center" vertical="center" wrapText="1"/>
    </xf>
    <xf numFmtId="4" fontId="6" fillId="3" borderId="19" xfId="0" applyNumberFormat="1"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3" xfId="0" applyFont="1" applyFill="1" applyBorder="1" applyAlignment="1">
      <alignment horizontal="center" vertical="center" wrapText="1"/>
    </xf>
    <xf numFmtId="4" fontId="8" fillId="3" borderId="3" xfId="0" applyNumberFormat="1" applyFont="1" applyFill="1" applyBorder="1" applyAlignment="1">
      <alignment horizontal="center" vertical="center" wrapText="1"/>
    </xf>
    <xf numFmtId="4" fontId="8" fillId="3" borderId="19" xfId="0" applyNumberFormat="1" applyFont="1" applyFill="1" applyBorder="1" applyAlignment="1">
      <alignment horizontal="center" vertical="center" wrapText="1"/>
    </xf>
    <xf numFmtId="0" fontId="6" fillId="3" borderId="5" xfId="0" applyFont="1" applyFill="1" applyBorder="1" applyAlignment="1">
      <alignment horizontal="left" vertical="center" wrapText="1" indent="2"/>
    </xf>
    <xf numFmtId="3" fontId="6" fillId="3" borderId="3" xfId="0" applyNumberFormat="1" applyFont="1" applyFill="1" applyBorder="1" applyAlignment="1">
      <alignment horizontal="center" vertical="center" wrapText="1"/>
    </xf>
    <xf numFmtId="0" fontId="6" fillId="3" borderId="5" xfId="0" applyFont="1" applyFill="1" applyBorder="1" applyAlignment="1">
      <alignment horizontal="left" vertical="center" wrapText="1"/>
    </xf>
    <xf numFmtId="3" fontId="31" fillId="3" borderId="3" xfId="0" applyNumberFormat="1" applyFont="1" applyFill="1" applyBorder="1" applyAlignment="1">
      <alignment horizontal="center" vertical="center" wrapText="1"/>
    </xf>
    <xf numFmtId="167" fontId="31" fillId="0" borderId="3" xfId="3" applyNumberFormat="1" applyFont="1" applyBorder="1" applyAlignment="1">
      <alignment horizontal="center" vertical="center" wrapText="1"/>
    </xf>
    <xf numFmtId="3" fontId="6" fillId="0" borderId="3" xfId="0" applyNumberFormat="1" applyFont="1" applyFill="1" applyBorder="1" applyAlignment="1">
      <alignment horizontal="center" vertical="center" wrapText="1"/>
    </xf>
    <xf numFmtId="0" fontId="60" fillId="4" borderId="3" xfId="4" applyNumberFormat="1" applyFont="1" applyFill="1" applyBorder="1" applyAlignment="1">
      <alignment vertical="top" wrapText="1" readingOrder="1"/>
    </xf>
    <xf numFmtId="4" fontId="22" fillId="0" borderId="6" xfId="2" applyNumberFormat="1" applyFont="1" applyFill="1" applyBorder="1" applyAlignment="1" applyProtection="1">
      <alignment horizontal="left" vertical="center" shrinkToFit="1"/>
    </xf>
    <xf numFmtId="0" fontId="61" fillId="4" borderId="3" xfId="4" applyNumberFormat="1" applyFont="1" applyFill="1" applyBorder="1" applyAlignment="1">
      <alignment vertical="top" wrapText="1" readingOrder="1"/>
    </xf>
    <xf numFmtId="0" fontId="61" fillId="4" borderId="3" xfId="4" applyNumberFormat="1" applyFont="1" applyFill="1" applyBorder="1" applyAlignment="1">
      <alignment vertical="top" wrapText="1"/>
    </xf>
    <xf numFmtId="0" fontId="61" fillId="0" borderId="3" xfId="4" applyNumberFormat="1" applyFont="1" applyFill="1" applyBorder="1" applyAlignment="1">
      <alignment vertical="top" wrapText="1"/>
    </xf>
    <xf numFmtId="0" fontId="60" fillId="4" borderId="6" xfId="4" applyNumberFormat="1" applyFont="1" applyFill="1" applyBorder="1" applyAlignment="1">
      <alignment vertical="top" wrapText="1" readingOrder="1"/>
    </xf>
    <xf numFmtId="0" fontId="60" fillId="0" borderId="6" xfId="4" applyNumberFormat="1" applyFont="1" applyFill="1" applyBorder="1" applyAlignment="1">
      <alignment vertical="top" wrapText="1" readingOrder="1"/>
    </xf>
    <xf numFmtId="4" fontId="5" fillId="0" borderId="3" xfId="0" applyNumberFormat="1" applyFont="1" applyBorder="1"/>
    <xf numFmtId="43" fontId="6" fillId="0" borderId="3" xfId="3" applyFont="1" applyFill="1" applyBorder="1" applyAlignment="1">
      <alignment horizontal="center" vertical="center" wrapText="1"/>
    </xf>
    <xf numFmtId="0" fontId="1" fillId="0" borderId="3" xfId="0" applyFont="1" applyBorder="1" applyAlignment="1">
      <alignment horizontal="center" vertical="center" wrapText="1"/>
    </xf>
    <xf numFmtId="2" fontId="1" fillId="0" borderId="3" xfId="0" applyNumberFormat="1" applyFont="1" applyBorder="1" applyAlignment="1">
      <alignment horizontal="center" vertical="center" wrapText="1"/>
    </xf>
    <xf numFmtId="4" fontId="1" fillId="0" borderId="3" xfId="0" applyNumberFormat="1" applyFont="1" applyBorder="1" applyAlignment="1">
      <alignment horizontal="right" vertical="center" wrapText="1"/>
    </xf>
    <xf numFmtId="43" fontId="1" fillId="0" borderId="3" xfId="3" applyFont="1" applyBorder="1" applyAlignment="1">
      <alignment horizontal="right" vertical="center" wrapText="1"/>
    </xf>
    <xf numFmtId="4" fontId="5" fillId="0" borderId="3" xfId="0" applyNumberFormat="1" applyFont="1" applyBorder="1" applyAlignment="1">
      <alignment horizontal="right" vertical="center" wrapText="1"/>
    </xf>
    <xf numFmtId="0" fontId="1" fillId="0" borderId="3" xfId="0" applyFont="1" applyBorder="1" applyAlignment="1">
      <alignment horizontal="right" vertical="center"/>
    </xf>
    <xf numFmtId="0" fontId="1" fillId="0" borderId="3" xfId="0" applyFont="1" applyBorder="1" applyAlignment="1">
      <alignment horizontal="right"/>
    </xf>
    <xf numFmtId="0" fontId="1" fillId="0" borderId="3" xfId="0" applyFont="1" applyFill="1" applyBorder="1" applyAlignment="1">
      <alignment horizontal="right" vertical="center" wrapText="1"/>
    </xf>
    <xf numFmtId="0" fontId="1" fillId="0" borderId="5" xfId="0" applyFont="1" applyFill="1" applyBorder="1" applyAlignment="1">
      <alignment horizontal="right" vertical="center" wrapText="1"/>
    </xf>
    <xf numFmtId="0" fontId="1" fillId="0" borderId="5" xfId="0" applyFont="1" applyBorder="1" applyAlignment="1">
      <alignment horizontal="right" vertical="center" wrapText="1"/>
    </xf>
    <xf numFmtId="4" fontId="17" fillId="3" borderId="3" xfId="0" applyNumberFormat="1" applyFont="1" applyFill="1" applyBorder="1" applyAlignment="1">
      <alignment horizontal="left" vertical="center" wrapText="1"/>
    </xf>
    <xf numFmtId="4" fontId="39" fillId="3" borderId="3" xfId="0" applyNumberFormat="1" applyFont="1" applyFill="1" applyBorder="1" applyAlignment="1">
      <alignment horizontal="left" vertical="center" wrapText="1"/>
    </xf>
    <xf numFmtId="169" fontId="61" fillId="4" borderId="3" xfId="4" applyNumberFormat="1" applyFont="1" applyFill="1" applyBorder="1" applyAlignment="1">
      <alignment vertical="top" wrapText="1" readingOrder="1"/>
    </xf>
    <xf numFmtId="0" fontId="47" fillId="3" borderId="5" xfId="0" applyFont="1" applyFill="1" applyBorder="1" applyAlignment="1">
      <alignment vertical="center" wrapText="1"/>
    </xf>
    <xf numFmtId="4" fontId="6" fillId="2" borderId="5" xfId="0" applyNumberFormat="1" applyFont="1" applyFill="1" applyBorder="1" applyAlignment="1">
      <alignment horizontal="center" vertical="center" wrapText="1"/>
    </xf>
    <xf numFmtId="4" fontId="55" fillId="0" borderId="3" xfId="3" applyNumberFormat="1" applyFont="1" applyFill="1" applyBorder="1" applyAlignment="1">
      <alignment horizontal="center" vertical="center" wrapText="1"/>
    </xf>
    <xf numFmtId="4" fontId="55" fillId="0" borderId="3" xfId="0" applyNumberFormat="1" applyFont="1" applyFill="1" applyBorder="1" applyAlignment="1">
      <alignment horizontal="center" vertical="center" wrapText="1"/>
    </xf>
    <xf numFmtId="4" fontId="31" fillId="0" borderId="3" xfId="3" applyNumberFormat="1" applyFont="1" applyFill="1" applyBorder="1" applyAlignment="1">
      <alignment horizontal="center" vertical="center" wrapText="1"/>
    </xf>
    <xf numFmtId="4" fontId="6" fillId="0" borderId="21" xfId="0" applyNumberFormat="1" applyFont="1" applyFill="1" applyBorder="1" applyAlignment="1">
      <alignment horizontal="center" vertical="center" wrapText="1"/>
    </xf>
    <xf numFmtId="43" fontId="0" fillId="0" borderId="0" xfId="3" applyFont="1"/>
    <xf numFmtId="43" fontId="0" fillId="0" borderId="0" xfId="0" applyNumberFormat="1"/>
    <xf numFmtId="4" fontId="15" fillId="3" borderId="3" xfId="0" applyNumberFormat="1" applyFont="1" applyFill="1" applyBorder="1"/>
    <xf numFmtId="0" fontId="6" fillId="0" borderId="3" xfId="0" applyFont="1" applyBorder="1" applyAlignment="1">
      <alignment horizontal="left" vertical="center" wrapText="1" indent="1"/>
    </xf>
    <xf numFmtId="4" fontId="8" fillId="0" borderId="7" xfId="0" quotePrefix="1" applyNumberFormat="1" applyFont="1" applyBorder="1" applyAlignment="1">
      <alignment horizontal="center" vertical="center" wrapText="1"/>
    </xf>
    <xf numFmtId="164" fontId="39" fillId="3" borderId="3" xfId="0" applyNumberFormat="1" applyFont="1" applyFill="1" applyBorder="1" applyAlignment="1">
      <alignment horizontal="left" vertical="center" wrapText="1"/>
    </xf>
    <xf numFmtId="166" fontId="32" fillId="3" borderId="3" xfId="0" applyNumberFormat="1" applyFont="1" applyFill="1" applyBorder="1" applyAlignment="1">
      <alignment horizontal="left"/>
    </xf>
    <xf numFmtId="4" fontId="32" fillId="3" borderId="3" xfId="0" applyNumberFormat="1" applyFont="1" applyFill="1" applyBorder="1" applyAlignment="1">
      <alignment horizontal="left" vertical="center" wrapText="1"/>
    </xf>
    <xf numFmtId="164" fontId="17" fillId="3" borderId="3" xfId="0" applyNumberFormat="1" applyFont="1" applyFill="1" applyBorder="1" applyAlignment="1">
      <alignment horizontal="left" vertical="center" wrapText="1"/>
    </xf>
    <xf numFmtId="10" fontId="1" fillId="3" borderId="3" xfId="0" applyNumberFormat="1" applyFont="1" applyFill="1" applyBorder="1" applyAlignment="1">
      <alignment horizontal="left"/>
    </xf>
    <xf numFmtId="4" fontId="1" fillId="3" borderId="3" xfId="0" applyNumberFormat="1" applyFont="1" applyFill="1" applyBorder="1" applyAlignment="1">
      <alignment horizontal="left" vertical="center" wrapText="1"/>
    </xf>
    <xf numFmtId="10" fontId="32" fillId="3" borderId="3" xfId="0" applyNumberFormat="1" applyFont="1" applyFill="1" applyBorder="1" applyAlignment="1">
      <alignment horizontal="left"/>
    </xf>
    <xf numFmtId="2" fontId="35" fillId="0" borderId="0" xfId="0" applyNumberFormat="1" applyFont="1" applyAlignment="1">
      <alignment horizontal="right"/>
    </xf>
    <xf numFmtId="43" fontId="1" fillId="0" borderId="0" xfId="0" applyNumberFormat="1" applyFont="1"/>
    <xf numFmtId="43" fontId="31" fillId="0" borderId="3" xfId="3" applyNumberFormat="1" applyFont="1" applyBorder="1" applyAlignment="1">
      <alignment horizontal="center" vertical="center" wrapText="1"/>
    </xf>
    <xf numFmtId="0" fontId="1" fillId="3" borderId="3" xfId="0" applyFont="1" applyFill="1" applyBorder="1" applyAlignment="1">
      <alignment horizontal="center"/>
    </xf>
    <xf numFmtId="0" fontId="8" fillId="3" borderId="5" xfId="0" applyFont="1" applyFill="1" applyBorder="1" applyAlignment="1">
      <alignment vertical="center" wrapText="1"/>
    </xf>
    <xf numFmtId="49" fontId="8" fillId="3" borderId="15" xfId="0" applyNumberFormat="1" applyFont="1" applyFill="1" applyBorder="1" applyAlignment="1">
      <alignment horizontal="center" vertical="center" wrapText="1"/>
    </xf>
    <xf numFmtId="0" fontId="6" fillId="3" borderId="5" xfId="0" applyFont="1" applyFill="1" applyBorder="1" applyAlignment="1">
      <alignment vertical="center" wrapText="1"/>
    </xf>
    <xf numFmtId="49" fontId="6" fillId="3" borderId="5" xfId="0" applyNumberFormat="1" applyFont="1" applyFill="1" applyBorder="1" applyAlignment="1">
      <alignment wrapText="1"/>
    </xf>
    <xf numFmtId="0" fontId="31" fillId="3" borderId="5" xfId="0" applyFont="1" applyFill="1" applyBorder="1" applyAlignment="1">
      <alignment vertical="center" wrapText="1"/>
    </xf>
    <xf numFmtId="0" fontId="6"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4" fontId="6" fillId="3" borderId="21" xfId="0" applyNumberFormat="1" applyFont="1" applyFill="1" applyBorder="1" applyAlignment="1">
      <alignment horizontal="center" vertical="center" wrapText="1"/>
    </xf>
    <xf numFmtId="4" fontId="6" fillId="3" borderId="22" xfId="0" applyNumberFormat="1" applyFont="1" applyFill="1" applyBorder="1" applyAlignment="1">
      <alignment horizontal="center" vertical="center" wrapText="1"/>
    </xf>
    <xf numFmtId="0" fontId="1" fillId="0" borderId="3" xfId="0" applyFont="1" applyBorder="1" applyAlignment="1">
      <alignment horizontal="center"/>
    </xf>
    <xf numFmtId="168" fontId="62" fillId="4" borderId="3" xfId="4" applyNumberFormat="1" applyFont="1" applyFill="1" applyBorder="1" applyAlignment="1">
      <alignment horizontal="right" vertical="top" wrapText="1" readingOrder="1"/>
    </xf>
    <xf numFmtId="43" fontId="6" fillId="0" borderId="6" xfId="3" applyFont="1" applyFill="1" applyBorder="1" applyAlignment="1">
      <alignment horizontal="left" vertical="center" wrapText="1"/>
    </xf>
    <xf numFmtId="4" fontId="6" fillId="0" borderId="6" xfId="0" applyNumberFormat="1" applyFont="1" applyFill="1" applyBorder="1" applyAlignment="1">
      <alignment horizontal="left" vertical="center"/>
    </xf>
    <xf numFmtId="43" fontId="6" fillId="0" borderId="6" xfId="3" applyFont="1" applyFill="1" applyBorder="1" applyAlignment="1">
      <alignment horizontal="left" vertical="center"/>
    </xf>
    <xf numFmtId="4" fontId="8" fillId="0" borderId="6" xfId="0" applyNumberFormat="1" applyFont="1" applyBorder="1" applyAlignment="1">
      <alignment horizontal="left" vertical="center" wrapText="1"/>
    </xf>
    <xf numFmtId="0" fontId="6" fillId="0" borderId="3" xfId="0" applyFont="1" applyBorder="1"/>
    <xf numFmtId="0" fontId="62" fillId="4" borderId="3" xfId="4" applyNumberFormat="1" applyFont="1" applyFill="1" applyBorder="1" applyAlignment="1">
      <alignment vertical="top" wrapText="1" readingOrder="1"/>
    </xf>
    <xf numFmtId="43" fontId="6" fillId="0" borderId="3" xfId="3" applyFont="1" applyBorder="1"/>
    <xf numFmtId="168" fontId="62" fillId="0" borderId="3" xfId="4" applyNumberFormat="1" applyFont="1" applyFill="1" applyBorder="1" applyAlignment="1">
      <alignment horizontal="right" vertical="top" wrapText="1" readingOrder="1"/>
    </xf>
    <xf numFmtId="169" fontId="6" fillId="0" borderId="3" xfId="0" applyNumberFormat="1" applyFont="1" applyBorder="1"/>
    <xf numFmtId="168" fontId="6" fillId="0" borderId="3" xfId="0" applyNumberFormat="1" applyFont="1" applyBorder="1"/>
    <xf numFmtId="4" fontId="3" fillId="3" borderId="3" xfId="0" applyNumberFormat="1" applyFont="1" applyFill="1" applyBorder="1" applyAlignment="1">
      <alignment horizontal="center" vertical="center" wrapText="1"/>
    </xf>
    <xf numFmtId="4" fontId="3" fillId="3" borderId="5" xfId="0" applyNumberFormat="1" applyFont="1" applyFill="1" applyBorder="1" applyAlignment="1">
      <alignment horizontal="center" vertical="center" wrapText="1"/>
    </xf>
    <xf numFmtId="4" fontId="6" fillId="3" borderId="5" xfId="0" applyNumberFormat="1" applyFont="1" applyFill="1" applyBorder="1" applyAlignment="1">
      <alignment horizontal="center" vertical="center" wrapText="1"/>
    </xf>
    <xf numFmtId="43" fontId="31" fillId="3" borderId="3" xfId="3" applyNumberFormat="1" applyFont="1" applyFill="1" applyBorder="1" applyAlignment="1">
      <alignment horizontal="center" vertical="center" wrapText="1"/>
    </xf>
    <xf numFmtId="0" fontId="14" fillId="0" borderId="3" xfId="0" applyFont="1" applyBorder="1" applyAlignment="1">
      <alignment horizontal="left" vertical="center" wrapText="1"/>
    </xf>
    <xf numFmtId="0" fontId="17" fillId="3" borderId="3" xfId="0" applyFont="1" applyFill="1" applyBorder="1" applyAlignment="1">
      <alignment horizontal="justify" vertical="center" wrapText="1"/>
    </xf>
    <xf numFmtId="0" fontId="15" fillId="3" borderId="5" xfId="0" applyFont="1" applyFill="1" applyBorder="1" applyAlignment="1">
      <alignment wrapText="1"/>
    </xf>
    <xf numFmtId="0" fontId="39" fillId="3" borderId="3" xfId="0" applyFont="1" applyFill="1" applyBorder="1" applyAlignment="1">
      <alignment horizontal="right" vertical="center" wrapText="1"/>
    </xf>
    <xf numFmtId="0" fontId="36" fillId="3" borderId="5" xfId="0" applyFont="1" applyFill="1" applyBorder="1" applyAlignment="1">
      <alignment horizontal="right" wrapText="1"/>
    </xf>
    <xf numFmtId="164" fontId="14" fillId="3" borderId="3" xfId="0" applyNumberFormat="1" applyFont="1" applyFill="1" applyBorder="1" applyAlignment="1">
      <alignment horizontal="left" vertical="center" wrapText="1"/>
    </xf>
    <xf numFmtId="0" fontId="14" fillId="3" borderId="3" xfId="0" applyFont="1" applyFill="1" applyBorder="1" applyAlignment="1">
      <alignment horizontal="left" vertical="center" wrapText="1"/>
    </xf>
    <xf numFmtId="4" fontId="14" fillId="3" borderId="3" xfId="0" applyNumberFormat="1" applyFont="1" applyFill="1" applyBorder="1" applyAlignment="1">
      <alignment horizontal="left" vertical="center" wrapText="1"/>
    </xf>
    <xf numFmtId="0" fontId="0" fillId="3" borderId="0" xfId="0" applyFill="1"/>
    <xf numFmtId="43" fontId="0" fillId="3" borderId="0" xfId="3" applyFont="1" applyFill="1"/>
    <xf numFmtId="0" fontId="17" fillId="3" borderId="0" xfId="0" applyFont="1" applyFill="1" applyAlignment="1">
      <alignment vertical="center"/>
    </xf>
    <xf numFmtId="0" fontId="14" fillId="3" borderId="0" xfId="0" applyFont="1" applyFill="1" applyAlignment="1">
      <alignment horizontal="justify" vertical="center"/>
    </xf>
    <xf numFmtId="0" fontId="17" fillId="3" borderId="3" xfId="0" applyFont="1" applyFill="1" applyBorder="1" applyAlignment="1">
      <alignment horizontal="center" vertical="center" wrapText="1"/>
    </xf>
    <xf numFmtId="4" fontId="35" fillId="0" borderId="0" xfId="0" applyNumberFormat="1" applyFont="1" applyAlignment="1">
      <alignment horizontal="right"/>
    </xf>
    <xf numFmtId="164" fontId="16" fillId="3" borderId="3" xfId="0" applyNumberFormat="1" applyFont="1" applyFill="1" applyBorder="1"/>
    <xf numFmtId="4" fontId="1" fillId="3" borderId="3" xfId="0" applyNumberFormat="1" applyFont="1" applyFill="1" applyBorder="1" applyAlignment="1">
      <alignment horizontal="left"/>
    </xf>
    <xf numFmtId="166" fontId="1" fillId="3" borderId="3" xfId="0" applyNumberFormat="1" applyFont="1" applyFill="1" applyBorder="1" applyAlignment="1">
      <alignment horizontal="left"/>
    </xf>
    <xf numFmtId="0" fontId="1" fillId="0" borderId="3" xfId="0" applyFont="1" applyBorder="1" applyAlignment="1">
      <alignment horizontal="center" vertical="center" wrapText="1"/>
    </xf>
    <xf numFmtId="0" fontId="6" fillId="0" borderId="3" xfId="0" applyFont="1" applyBorder="1" applyAlignment="1">
      <alignment horizontal="center" vertical="center" wrapText="1"/>
    </xf>
    <xf numFmtId="0" fontId="9" fillId="0" borderId="0" xfId="0" applyFont="1" applyAlignment="1">
      <alignment horizontal="left" vertical="center"/>
    </xf>
    <xf numFmtId="0" fontId="9" fillId="0" borderId="3" xfId="0" applyFont="1" applyBorder="1" applyAlignment="1">
      <alignment horizontal="left" vertical="center"/>
    </xf>
    <xf numFmtId="2" fontId="5" fillId="0" borderId="3" xfId="0" applyNumberFormat="1" applyFont="1" applyBorder="1"/>
    <xf numFmtId="4" fontId="9" fillId="0" borderId="3" xfId="0" applyNumberFormat="1" applyFont="1" applyBorder="1" applyAlignment="1">
      <alignment horizontal="left" vertical="center"/>
    </xf>
    <xf numFmtId="4" fontId="5" fillId="0" borderId="3" xfId="0" applyNumberFormat="1" applyFont="1" applyBorder="1" applyAlignment="1">
      <alignment horizontal="left"/>
    </xf>
    <xf numFmtId="0" fontId="6" fillId="0" borderId="3" xfId="0" applyFont="1" applyBorder="1" applyAlignment="1">
      <alignment horizontal="center" vertical="center" wrapText="1"/>
    </xf>
    <xf numFmtId="0" fontId="63" fillId="0" borderId="0" xfId="0" applyFont="1" applyAlignment="1">
      <alignment horizontal="right"/>
    </xf>
    <xf numFmtId="4" fontId="63" fillId="0" borderId="0" xfId="0" applyNumberFormat="1" applyFont="1" applyAlignment="1">
      <alignment horizontal="right"/>
    </xf>
    <xf numFmtId="0" fontId="6" fillId="0" borderId="3" xfId="0" applyFont="1" applyBorder="1" applyAlignment="1">
      <alignment horizontal="center" vertical="center" wrapText="1"/>
    </xf>
    <xf numFmtId="4" fontId="39" fillId="0" borderId="3" xfId="0" applyNumberFormat="1" applyFont="1" applyFill="1" applyBorder="1" applyAlignment="1">
      <alignment horizontal="left" vertical="center" wrapText="1"/>
    </xf>
    <xf numFmtId="4" fontId="17" fillId="0" borderId="3" xfId="0" applyNumberFormat="1" applyFont="1" applyFill="1" applyBorder="1" applyAlignment="1">
      <alignment horizontal="left" vertical="center" wrapText="1"/>
    </xf>
    <xf numFmtId="0" fontId="2" fillId="0" borderId="0" xfId="0" applyFont="1" applyAlignment="1">
      <alignment horizontal="left"/>
    </xf>
    <xf numFmtId="0" fontId="2" fillId="0" borderId="4" xfId="0" applyFont="1" applyBorder="1" applyAlignment="1">
      <alignment horizontal="left"/>
    </xf>
    <xf numFmtId="0" fontId="2" fillId="0" borderId="0" xfId="0" applyFont="1" applyBorder="1" applyAlignment="1">
      <alignment horizontal="center" vertical="top"/>
    </xf>
    <xf numFmtId="0" fontId="2" fillId="0" borderId="0" xfId="0" applyFont="1" applyAlignment="1">
      <alignment horizontal="center"/>
    </xf>
    <xf numFmtId="0" fontId="1" fillId="0" borderId="3" xfId="0"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center" vertical="top"/>
    </xf>
    <xf numFmtId="0" fontId="1" fillId="0" borderId="1" xfId="0" applyFont="1" applyBorder="1" applyAlignment="1">
      <alignment horizontal="center"/>
    </xf>
    <xf numFmtId="0" fontId="4" fillId="0" borderId="0" xfId="0" applyFont="1" applyAlignment="1">
      <alignment horizontal="left"/>
    </xf>
    <xf numFmtId="0" fontId="2" fillId="0" borderId="1" xfId="0" applyFont="1" applyBorder="1" applyAlignment="1">
      <alignment horizontal="center" wrapText="1"/>
    </xf>
    <xf numFmtId="0" fontId="29" fillId="0" borderId="0" xfId="0" applyFont="1" applyAlignment="1">
      <alignment horizontal="left" vertical="center" wrapText="1"/>
    </xf>
    <xf numFmtId="0" fontId="44" fillId="0" borderId="0" xfId="0" applyFont="1" applyAlignment="1">
      <alignment horizontal="left" vertical="center" wrapText="1"/>
    </xf>
    <xf numFmtId="0" fontId="7" fillId="0" borderId="0" xfId="0" applyFont="1" applyAlignment="1">
      <alignment horizontal="center" vertical="center"/>
    </xf>
    <xf numFmtId="0" fontId="6" fillId="0" borderId="3" xfId="0" applyFont="1" applyBorder="1" applyAlignment="1">
      <alignment horizontal="center" vertical="center" wrapText="1"/>
    </xf>
    <xf numFmtId="0" fontId="7" fillId="0" borderId="0" xfId="0" applyFont="1" applyFill="1" applyAlignment="1">
      <alignment horizontal="center" vertical="center"/>
    </xf>
    <xf numFmtId="0" fontId="6" fillId="0" borderId="3" xfId="0" applyFont="1" applyBorder="1" applyAlignment="1">
      <alignment horizontal="center" vertical="top" wrapText="1"/>
    </xf>
    <xf numFmtId="49" fontId="52" fillId="0" borderId="0" xfId="0" applyNumberFormat="1" applyFont="1" applyAlignment="1">
      <alignment horizontal="left" vertical="center" wrapText="1"/>
    </xf>
    <xf numFmtId="0" fontId="1" fillId="0" borderId="3" xfId="0" applyFont="1" applyBorder="1" applyAlignment="1">
      <alignment horizontal="center"/>
    </xf>
    <xf numFmtId="0" fontId="16" fillId="0" borderId="3" xfId="0" applyFont="1" applyBorder="1" applyAlignment="1">
      <alignment horizontal="center" wrapText="1"/>
    </xf>
    <xf numFmtId="0" fontId="30" fillId="0" borderId="2" xfId="0" applyFont="1" applyBorder="1" applyAlignment="1">
      <alignment horizontal="center" vertical="top"/>
    </xf>
    <xf numFmtId="0" fontId="27" fillId="0" borderId="1" xfId="0" applyFont="1" applyBorder="1" applyAlignment="1">
      <alignment horizontal="left"/>
    </xf>
    <xf numFmtId="0" fontId="29" fillId="0" borderId="2" xfId="0" applyFont="1" applyBorder="1" applyAlignment="1">
      <alignment horizontal="center" vertical="top"/>
    </xf>
    <xf numFmtId="49" fontId="15" fillId="0" borderId="3" xfId="0" applyNumberFormat="1" applyFont="1" applyBorder="1" applyAlignment="1">
      <alignment horizontal="center" wrapText="1"/>
    </xf>
    <xf numFmtId="0" fontId="15" fillId="0" borderId="3" xfId="0" applyFont="1" applyBorder="1" applyAlignment="1">
      <alignment horizontal="center" wrapText="1"/>
    </xf>
    <xf numFmtId="0" fontId="14" fillId="0" borderId="0" xfId="0" applyFont="1" applyAlignment="1">
      <alignment horizontal="center"/>
    </xf>
    <xf numFmtId="0" fontId="16" fillId="0" borderId="3" xfId="0" applyFont="1" applyBorder="1" applyAlignment="1">
      <alignment horizontal="center" vertical="top" wrapText="1"/>
    </xf>
    <xf numFmtId="0" fontId="16" fillId="0" borderId="3" xfId="0" applyFont="1" applyFill="1" applyBorder="1" applyAlignment="1">
      <alignment horizontal="center" wrapText="1"/>
    </xf>
    <xf numFmtId="0" fontId="34" fillId="0" borderId="3" xfId="0" applyFont="1" applyFill="1" applyBorder="1" applyAlignment="1">
      <alignment horizontal="center" vertical="top" wrapText="1"/>
    </xf>
    <xf numFmtId="0" fontId="35" fillId="0" borderId="3" xfId="0" applyFont="1" applyBorder="1" applyAlignment="1">
      <alignment horizontal="center" vertical="top" wrapText="1"/>
    </xf>
    <xf numFmtId="0" fontId="16" fillId="0" borderId="3" xfId="0" applyFont="1" applyBorder="1" applyAlignment="1">
      <alignment horizontal="center" vertical="top"/>
    </xf>
    <xf numFmtId="0" fontId="20" fillId="0" borderId="3" xfId="0" applyFont="1" applyBorder="1" applyAlignment="1">
      <alignment horizontal="center" vertical="top"/>
    </xf>
    <xf numFmtId="0" fontId="16" fillId="0" borderId="3" xfId="0" applyFont="1" applyFill="1" applyBorder="1" applyAlignment="1">
      <alignment horizontal="center"/>
    </xf>
    <xf numFmtId="0" fontId="0" fillId="0" borderId="3" xfId="0" applyBorder="1" applyAlignment="1">
      <alignment horizontal="center"/>
    </xf>
    <xf numFmtId="0" fontId="0" fillId="0" borderId="3" xfId="0" applyBorder="1" applyAlignment="1">
      <alignment horizontal="center" vertical="top"/>
    </xf>
    <xf numFmtId="0" fontId="6" fillId="0" borderId="1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8" fillId="0" borderId="0" xfId="0" applyFont="1" applyAlignment="1">
      <alignment horizontal="left" vertical="center"/>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4" fillId="0" borderId="3" xfId="0" applyFont="1" applyBorder="1" applyAlignment="1">
      <alignment horizontal="left" vertical="center" wrapText="1"/>
    </xf>
    <xf numFmtId="0" fontId="17" fillId="3" borderId="3" xfId="0" applyFont="1" applyFill="1" applyBorder="1" applyAlignment="1">
      <alignment horizontal="center" vertical="center" wrapText="1"/>
    </xf>
    <xf numFmtId="0" fontId="38" fillId="0" borderId="0" xfId="0" applyFont="1" applyAlignment="1">
      <alignment horizontal="center"/>
    </xf>
    <xf numFmtId="0" fontId="1" fillId="0" borderId="0" xfId="0" applyFont="1" applyAlignment="1">
      <alignment horizontal="left" vertical="center" wrapText="1"/>
    </xf>
    <xf numFmtId="0" fontId="1" fillId="3" borderId="0" xfId="0" applyFont="1" applyFill="1" applyAlignment="1">
      <alignment horizontal="left" vertical="center" wrapText="1"/>
    </xf>
    <xf numFmtId="0" fontId="14" fillId="3" borderId="3" xfId="0" applyFont="1" applyFill="1" applyBorder="1" applyAlignment="1">
      <alignment horizontal="left" vertical="center" wrapText="1"/>
    </xf>
    <xf numFmtId="0" fontId="37" fillId="0" borderId="0" xfId="0" applyFont="1" applyAlignment="1">
      <alignment horizontal="left" vertical="center"/>
    </xf>
    <xf numFmtId="2" fontId="5" fillId="0" borderId="0" xfId="0" applyNumberFormat="1" applyFont="1" applyAlignment="1">
      <alignment horizontal="center" vertical="center" wrapText="1"/>
    </xf>
    <xf numFmtId="0" fontId="18" fillId="0" borderId="0" xfId="0" applyFont="1" applyAlignment="1">
      <alignment horizontal="center" vertical="center"/>
    </xf>
    <xf numFmtId="0" fontId="1" fillId="0" borderId="10" xfId="0" applyFont="1" applyBorder="1" applyAlignment="1">
      <alignment horizontal="center" vertical="center" wrapText="1"/>
    </xf>
    <xf numFmtId="0" fontId="1" fillId="0" borderId="7" xfId="0" applyFont="1" applyBorder="1" applyAlignment="1">
      <alignment horizontal="center" vertical="center" wrapText="1"/>
    </xf>
    <xf numFmtId="0" fontId="5" fillId="0" borderId="0" xfId="0" applyFont="1" applyFill="1" applyAlignment="1">
      <alignment horizontal="left" vertical="center"/>
    </xf>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6" fillId="0" borderId="5" xfId="0" applyFont="1" applyBorder="1" applyAlignment="1">
      <alignment horizontal="left" wrapText="1"/>
    </xf>
    <xf numFmtId="0" fontId="6" fillId="0" borderId="6" xfId="0" applyFont="1" applyBorder="1" applyAlignment="1">
      <alignment horizontal="left"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1" fillId="0" borderId="9" xfId="0" applyFont="1" applyBorder="1" applyAlignment="1">
      <alignment horizontal="center" vertical="center" wrapText="1"/>
    </xf>
  </cellXfs>
  <cellStyles count="5">
    <cellStyle name="Normal" xfId="4"/>
    <cellStyle name="xl34" xfId="1"/>
    <cellStyle name="xl46" xfId="2"/>
    <cellStyle name="Обычный" xfId="0" builtinId="0"/>
    <cellStyle name="Финансовый" xfId="3"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mobileonline.garant.ru/document?id=70253464&amp;sub=0" TargetMode="External"/><Relationship Id="rId7" Type="http://schemas.openxmlformats.org/officeDocument/2006/relationships/hyperlink" Target="http://mobileonline.garant.ru/document?id=70253464&amp;sub=0" TargetMode="External"/><Relationship Id="rId2" Type="http://schemas.openxmlformats.org/officeDocument/2006/relationships/hyperlink" Target="http://mobileonline.garant.ru/document?id=12012604&amp;sub=78111" TargetMode="External"/><Relationship Id="rId1" Type="http://schemas.openxmlformats.org/officeDocument/2006/relationships/hyperlink" Target="http://mobileonline.garant.ru/document?id=70253464&amp;sub=0" TargetMode="External"/><Relationship Id="rId6" Type="http://schemas.openxmlformats.org/officeDocument/2006/relationships/hyperlink" Target="http://mobileonline.garant.ru/document?id=12088083&amp;sub=0" TargetMode="External"/><Relationship Id="rId5" Type="http://schemas.openxmlformats.org/officeDocument/2006/relationships/hyperlink" Target="http://mobileonline.garant.ru/document?id=70253464&amp;sub=0" TargetMode="External"/><Relationship Id="rId4" Type="http://schemas.openxmlformats.org/officeDocument/2006/relationships/hyperlink" Target="http://mobileonline.garant.ru/document?id=70253464&amp;sub=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5"/>
  <sheetViews>
    <sheetView view="pageBreakPreview" zoomScale="75" zoomScaleNormal="100" zoomScaleSheetLayoutView="75" workbookViewId="0">
      <selection activeCell="M6" sqref="M6"/>
    </sheetView>
  </sheetViews>
  <sheetFormatPr defaultRowHeight="18.75" x14ac:dyDescent="0.3"/>
  <cols>
    <col min="1" max="4" width="9.140625" style="2"/>
    <col min="5" max="5" width="52.42578125" style="2" customWidth="1"/>
    <col min="6" max="6" width="9.5703125" style="2" customWidth="1"/>
    <col min="7" max="7" width="3.42578125" style="2" customWidth="1"/>
    <col min="8" max="8" width="9.140625" style="2" customWidth="1"/>
    <col min="9" max="9" width="17.5703125" style="2" customWidth="1"/>
    <col min="10" max="16384" width="9.140625" style="2"/>
  </cols>
  <sheetData>
    <row r="1" spans="1:9" ht="33" customHeight="1" x14ac:dyDescent="0.3">
      <c r="F1" s="384" t="s">
        <v>170</v>
      </c>
      <c r="G1" s="384"/>
      <c r="H1" s="384"/>
      <c r="I1" s="384"/>
    </row>
    <row r="2" spans="1:9" ht="36" customHeight="1" x14ac:dyDescent="0.3">
      <c r="F2" s="387" t="s">
        <v>469</v>
      </c>
      <c r="G2" s="387"/>
      <c r="H2" s="387"/>
      <c r="I2" s="387"/>
    </row>
    <row r="3" spans="1:9" ht="36" customHeight="1" x14ac:dyDescent="0.3">
      <c r="F3" s="388" t="s">
        <v>171</v>
      </c>
      <c r="G3" s="388"/>
      <c r="H3" s="388"/>
      <c r="I3" s="388"/>
    </row>
    <row r="4" spans="1:9" ht="36" customHeight="1" x14ac:dyDescent="0.3">
      <c r="F4" s="387" t="s">
        <v>363</v>
      </c>
      <c r="G4" s="387"/>
      <c r="H4" s="387"/>
      <c r="I4" s="387"/>
    </row>
    <row r="5" spans="1:9" ht="36" customHeight="1" x14ac:dyDescent="0.3">
      <c r="F5" s="388" t="s">
        <v>251</v>
      </c>
      <c r="G5" s="388"/>
      <c r="H5" s="388"/>
      <c r="I5" s="388"/>
    </row>
    <row r="6" spans="1:9" ht="36" customHeight="1" x14ac:dyDescent="0.3">
      <c r="F6" s="4"/>
      <c r="H6" s="390" t="s">
        <v>468</v>
      </c>
      <c r="I6" s="390"/>
    </row>
    <row r="7" spans="1:9" x14ac:dyDescent="0.3">
      <c r="F7" s="3" t="s">
        <v>0</v>
      </c>
      <c r="H7" s="389" t="s">
        <v>1</v>
      </c>
      <c r="I7" s="389"/>
    </row>
    <row r="8" spans="1:9" x14ac:dyDescent="0.3">
      <c r="F8" s="391" t="s">
        <v>2</v>
      </c>
      <c r="G8" s="391"/>
      <c r="H8" s="391"/>
      <c r="I8" s="391"/>
    </row>
    <row r="14" spans="1:9" ht="29.25" customHeight="1" x14ac:dyDescent="0.3">
      <c r="A14" s="386" t="s">
        <v>442</v>
      </c>
      <c r="B14" s="386"/>
      <c r="C14" s="386"/>
      <c r="D14" s="386"/>
      <c r="E14" s="386"/>
      <c r="F14" s="386"/>
      <c r="G14" s="386"/>
      <c r="H14" s="386"/>
      <c r="I14" s="155"/>
    </row>
    <row r="15" spans="1:9" ht="29.25" customHeight="1" x14ac:dyDescent="0.3">
      <c r="A15" s="386" t="s">
        <v>443</v>
      </c>
      <c r="B15" s="386"/>
      <c r="C15" s="386"/>
      <c r="D15" s="386"/>
      <c r="E15" s="386"/>
      <c r="F15" s="386"/>
      <c r="G15" s="386"/>
      <c r="H15" s="386"/>
      <c r="I15" s="385" t="s">
        <v>172</v>
      </c>
    </row>
    <row r="16" spans="1:9" x14ac:dyDescent="0.3">
      <c r="A16" s="156"/>
      <c r="B16" s="156"/>
      <c r="C16" s="156"/>
      <c r="D16" s="156"/>
      <c r="E16" s="156"/>
      <c r="F16" s="156"/>
      <c r="G16" s="156"/>
      <c r="I16" s="385"/>
    </row>
    <row r="17" spans="1:9" ht="22.5" x14ac:dyDescent="0.3">
      <c r="A17" s="383" t="s">
        <v>227</v>
      </c>
      <c r="B17" s="383"/>
      <c r="C17" s="383"/>
      <c r="D17" s="383"/>
      <c r="E17" s="383"/>
      <c r="F17" s="383"/>
      <c r="G17" s="157"/>
      <c r="H17" s="158" t="s">
        <v>5</v>
      </c>
      <c r="I17" s="163"/>
    </row>
    <row r="18" spans="1:9" x14ac:dyDescent="0.3">
      <c r="A18" s="1"/>
      <c r="B18" s="5"/>
      <c r="C18" s="160"/>
      <c r="D18" s="160"/>
      <c r="E18" s="160"/>
      <c r="F18" s="160"/>
      <c r="G18" s="160"/>
      <c r="H18" s="159" t="s">
        <v>173</v>
      </c>
      <c r="I18" s="163"/>
    </row>
    <row r="19" spans="1:9" x14ac:dyDescent="0.3">
      <c r="A19" s="1" t="s">
        <v>177</v>
      </c>
      <c r="B19" s="148"/>
      <c r="C19" s="148"/>
      <c r="D19" s="148"/>
      <c r="E19" s="148"/>
      <c r="F19" s="148"/>
      <c r="G19" s="148"/>
      <c r="H19" s="5" t="s">
        <v>174</v>
      </c>
      <c r="I19" s="163"/>
    </row>
    <row r="20" spans="1:9" x14ac:dyDescent="0.3">
      <c r="A20" s="1" t="s">
        <v>178</v>
      </c>
      <c r="B20" s="148"/>
      <c r="C20" s="148"/>
      <c r="D20" s="148"/>
      <c r="E20" s="164" t="s">
        <v>363</v>
      </c>
      <c r="F20" s="148"/>
      <c r="G20" s="148"/>
      <c r="H20" s="159" t="s">
        <v>173</v>
      </c>
      <c r="I20" s="163"/>
    </row>
    <row r="21" spans="1:9" x14ac:dyDescent="0.3">
      <c r="B21" s="148"/>
      <c r="C21" s="148"/>
      <c r="D21" s="148"/>
      <c r="E21" s="148"/>
      <c r="F21" s="148"/>
      <c r="G21" s="148"/>
      <c r="H21" s="159" t="s">
        <v>175</v>
      </c>
      <c r="I21" s="163">
        <v>6231015982</v>
      </c>
    </row>
    <row r="22" spans="1:9" ht="55.5" customHeight="1" x14ac:dyDescent="0.3">
      <c r="A22" s="2" t="s">
        <v>179</v>
      </c>
      <c r="B22" s="153"/>
      <c r="C22" s="392" t="s">
        <v>326</v>
      </c>
      <c r="D22" s="392"/>
      <c r="E22" s="392"/>
      <c r="F22" s="154"/>
      <c r="G22" s="154"/>
      <c r="H22" s="161" t="s">
        <v>176</v>
      </c>
      <c r="I22" s="163">
        <v>623401001</v>
      </c>
    </row>
    <row r="23" spans="1:9" x14ac:dyDescent="0.3">
      <c r="A23" s="2" t="s">
        <v>3</v>
      </c>
      <c r="H23" s="162" t="s">
        <v>4</v>
      </c>
      <c r="I23" s="163"/>
    </row>
    <row r="24" spans="1:9" ht="28.5" customHeight="1" x14ac:dyDescent="0.3">
      <c r="G24" s="381" t="s">
        <v>5</v>
      </c>
      <c r="H24" s="382"/>
      <c r="I24" s="149"/>
    </row>
    <row r="25" spans="1:9" x14ac:dyDescent="0.3">
      <c r="A25" s="1"/>
    </row>
  </sheetData>
  <mergeCells count="14">
    <mergeCell ref="G24:H24"/>
    <mergeCell ref="A17:F17"/>
    <mergeCell ref="F1:I1"/>
    <mergeCell ref="I15:I16"/>
    <mergeCell ref="A14:H14"/>
    <mergeCell ref="A15:H15"/>
    <mergeCell ref="F2:I2"/>
    <mergeCell ref="F3:I3"/>
    <mergeCell ref="H7:I7"/>
    <mergeCell ref="H6:I6"/>
    <mergeCell ref="F8:I8"/>
    <mergeCell ref="F5:I5"/>
    <mergeCell ref="F4:I4"/>
    <mergeCell ref="C22:E22"/>
  </mergeCells>
  <printOptions horizontalCentered="1"/>
  <pageMargins left="0.31496062992125984" right="0.31496062992125984" top="0.74803149606299213" bottom="0.74803149606299213" header="0.31496062992125984" footer="0.31496062992125984"/>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3"/>
  <sheetViews>
    <sheetView zoomScale="75" zoomScaleNormal="75" workbookViewId="0">
      <selection activeCell="L41" sqref="L41"/>
    </sheetView>
  </sheetViews>
  <sheetFormatPr defaultRowHeight="15.75" x14ac:dyDescent="0.25"/>
  <cols>
    <col min="1" max="1" width="5.140625" style="1" customWidth="1"/>
    <col min="2" max="2" width="21.5703125" style="1" customWidth="1"/>
    <col min="3" max="3" width="22.140625" style="1" customWidth="1"/>
    <col min="4" max="4" width="14.7109375" style="1" customWidth="1"/>
    <col min="5" max="5" width="12.28515625" style="1" customWidth="1"/>
    <col min="6" max="6" width="20.28515625" style="1" customWidth="1"/>
    <col min="7" max="7" width="10.7109375" style="1" customWidth="1"/>
    <col min="8" max="8" width="10.42578125" style="1" customWidth="1"/>
    <col min="9" max="9" width="14.140625" style="1" customWidth="1"/>
    <col min="10" max="16384" width="9.140625" style="1"/>
  </cols>
  <sheetData>
    <row r="1" spans="1:10" x14ac:dyDescent="0.25">
      <c r="A1" s="436"/>
      <c r="B1" s="436"/>
      <c r="C1" s="436"/>
      <c r="D1" s="436"/>
      <c r="E1" s="436"/>
      <c r="F1" s="436"/>
      <c r="G1" s="51"/>
      <c r="H1" s="51"/>
      <c r="I1" s="51"/>
      <c r="J1" s="51"/>
    </row>
    <row r="2" spans="1:10" x14ac:dyDescent="0.25">
      <c r="A2" s="435" t="s">
        <v>423</v>
      </c>
      <c r="B2" s="435"/>
      <c r="C2" s="435"/>
      <c r="D2" s="435"/>
      <c r="E2" s="435"/>
      <c r="F2" s="435"/>
    </row>
    <row r="3" spans="1:10" x14ac:dyDescent="0.25">
      <c r="A3" s="390" t="s">
        <v>440</v>
      </c>
      <c r="B3" s="390"/>
    </row>
    <row r="4" spans="1:10" x14ac:dyDescent="0.25">
      <c r="A4" s="437" t="s">
        <v>22</v>
      </c>
      <c r="B4" s="437" t="s">
        <v>17</v>
      </c>
      <c r="C4" s="437" t="s">
        <v>23</v>
      </c>
      <c r="D4" s="437" t="s">
        <v>18</v>
      </c>
      <c r="E4" s="437" t="s">
        <v>19</v>
      </c>
      <c r="F4" s="437" t="s">
        <v>20</v>
      </c>
      <c r="G4" s="400" t="s">
        <v>110</v>
      </c>
      <c r="H4" s="400"/>
      <c r="I4" s="400"/>
    </row>
    <row r="5" spans="1:10" ht="63" x14ac:dyDescent="0.25">
      <c r="A5" s="438"/>
      <c r="B5" s="438"/>
      <c r="C5" s="438"/>
      <c r="D5" s="438"/>
      <c r="E5" s="438"/>
      <c r="F5" s="438"/>
      <c r="G5" s="92" t="s">
        <v>111</v>
      </c>
      <c r="H5" s="92" t="s">
        <v>112</v>
      </c>
      <c r="I5" s="92" t="s">
        <v>113</v>
      </c>
    </row>
    <row r="6" spans="1:10" x14ac:dyDescent="0.25">
      <c r="A6" s="9">
        <v>1</v>
      </c>
      <c r="B6" s="9">
        <v>2</v>
      </c>
      <c r="C6" s="9">
        <v>3</v>
      </c>
      <c r="D6" s="9">
        <v>4</v>
      </c>
      <c r="E6" s="9">
        <v>5</v>
      </c>
      <c r="F6" s="9">
        <v>6</v>
      </c>
      <c r="G6" s="92">
        <v>7</v>
      </c>
      <c r="H6" s="92">
        <v>8</v>
      </c>
      <c r="I6" s="92">
        <v>9</v>
      </c>
    </row>
    <row r="7" spans="1:10" s="96" customFormat="1" x14ac:dyDescent="0.25">
      <c r="A7" s="97">
        <v>1</v>
      </c>
      <c r="B7" s="97" t="s">
        <v>91</v>
      </c>
      <c r="C7" s="102">
        <v>100</v>
      </c>
      <c r="D7" s="97">
        <v>32</v>
      </c>
      <c r="E7" s="97">
        <v>120</v>
      </c>
      <c r="F7" s="102">
        <f>G7+H7+I7</f>
        <v>12000</v>
      </c>
      <c r="G7" s="106"/>
      <c r="H7" s="106"/>
      <c r="I7" s="106">
        <v>12000</v>
      </c>
    </row>
    <row r="8" spans="1:10" s="137" customFormat="1" x14ac:dyDescent="0.25">
      <c r="A8" s="138">
        <v>2</v>
      </c>
      <c r="B8" s="138" t="s">
        <v>91</v>
      </c>
      <c r="C8" s="102">
        <v>700</v>
      </c>
      <c r="D8" s="138">
        <v>16</v>
      </c>
      <c r="E8" s="138">
        <v>65</v>
      </c>
      <c r="F8" s="102">
        <f>I8</f>
        <v>45500</v>
      </c>
      <c r="G8" s="106"/>
      <c r="H8" s="106"/>
      <c r="I8" s="106">
        <v>45500</v>
      </c>
    </row>
    <row r="9" spans="1:10" s="96" customFormat="1" x14ac:dyDescent="0.25">
      <c r="A9" s="97">
        <v>2</v>
      </c>
      <c r="B9" s="97" t="s">
        <v>90</v>
      </c>
      <c r="C9" s="102">
        <v>2500</v>
      </c>
      <c r="D9" s="97"/>
      <c r="E9" s="97">
        <v>80</v>
      </c>
      <c r="F9" s="102">
        <f t="shared" ref="F9:F11" si="0">G9+H9+I9</f>
        <v>200000</v>
      </c>
      <c r="G9" s="106"/>
      <c r="H9" s="106"/>
      <c r="I9" s="106">
        <v>200000</v>
      </c>
    </row>
    <row r="10" spans="1:10" s="96" customFormat="1" x14ac:dyDescent="0.25">
      <c r="A10" s="97">
        <v>3</v>
      </c>
      <c r="B10" s="97" t="s">
        <v>106</v>
      </c>
      <c r="C10" s="102">
        <v>5472.95</v>
      </c>
      <c r="D10" s="97">
        <v>40</v>
      </c>
      <c r="E10" s="97">
        <v>35</v>
      </c>
      <c r="F10" s="102">
        <f t="shared" si="0"/>
        <v>83155</v>
      </c>
      <c r="G10" s="106"/>
      <c r="H10" s="106"/>
      <c r="I10" s="106">
        <v>83155</v>
      </c>
    </row>
    <row r="11" spans="1:10" s="137" customFormat="1" x14ac:dyDescent="0.25">
      <c r="A11" s="138" t="s">
        <v>162</v>
      </c>
      <c r="B11" s="138"/>
      <c r="C11" s="102"/>
      <c r="D11" s="138"/>
      <c r="E11" s="138"/>
      <c r="F11" s="102">
        <f t="shared" si="0"/>
        <v>0</v>
      </c>
      <c r="G11" s="106"/>
      <c r="H11" s="106"/>
      <c r="I11" s="106"/>
    </row>
    <row r="12" spans="1:10" s="132" customFormat="1" x14ac:dyDescent="0.25">
      <c r="A12" s="115"/>
      <c r="B12" s="115" t="s">
        <v>21</v>
      </c>
      <c r="C12" s="115" t="s">
        <v>11</v>
      </c>
      <c r="D12" s="115" t="s">
        <v>11</v>
      </c>
      <c r="E12" s="115" t="s">
        <v>11</v>
      </c>
      <c r="F12" s="114">
        <f>SUM(F7:F11)</f>
        <v>340655</v>
      </c>
      <c r="G12" s="114">
        <f>SUM(G7:G11)</f>
        <v>0</v>
      </c>
      <c r="H12" s="114">
        <f t="shared" ref="H12:I12" si="1">SUM(H7:H11)</f>
        <v>0</v>
      </c>
      <c r="I12" s="114">
        <f t="shared" si="1"/>
        <v>340655</v>
      </c>
    </row>
    <row r="14" spans="1:10" x14ac:dyDescent="0.25">
      <c r="A14" s="439" t="s">
        <v>143</v>
      </c>
      <c r="B14" s="439"/>
      <c r="C14" s="439"/>
      <c r="D14" s="439"/>
      <c r="E14" s="439"/>
      <c r="F14" s="439"/>
    </row>
    <row r="16" spans="1:10" x14ac:dyDescent="0.25">
      <c r="A16" s="437" t="s">
        <v>22</v>
      </c>
      <c r="B16" s="437" t="s">
        <v>17</v>
      </c>
      <c r="C16" s="437" t="s">
        <v>24</v>
      </c>
      <c r="D16" s="437" t="s">
        <v>25</v>
      </c>
      <c r="E16" s="437" t="s">
        <v>26</v>
      </c>
      <c r="F16" s="437" t="s">
        <v>20</v>
      </c>
      <c r="G16" s="400" t="s">
        <v>110</v>
      </c>
      <c r="H16" s="400"/>
      <c r="I16" s="400"/>
    </row>
    <row r="17" spans="1:9" ht="63" x14ac:dyDescent="0.25">
      <c r="A17" s="438"/>
      <c r="B17" s="438"/>
      <c r="C17" s="438"/>
      <c r="D17" s="438"/>
      <c r="E17" s="438"/>
      <c r="F17" s="438"/>
      <c r="G17" s="92" t="s">
        <v>111</v>
      </c>
      <c r="H17" s="92" t="s">
        <v>112</v>
      </c>
      <c r="I17" s="92" t="s">
        <v>113</v>
      </c>
    </row>
    <row r="18" spans="1:9" s="145" customFormat="1" x14ac:dyDescent="0.25">
      <c r="A18" s="139">
        <v>1</v>
      </c>
      <c r="B18" s="139">
        <v>2</v>
      </c>
      <c r="C18" s="139">
        <v>3</v>
      </c>
      <c r="D18" s="139">
        <v>4</v>
      </c>
      <c r="E18" s="139">
        <v>5</v>
      </c>
      <c r="F18" s="139">
        <v>6</v>
      </c>
      <c r="G18" s="139">
        <v>7</v>
      </c>
      <c r="H18" s="139">
        <v>8</v>
      </c>
      <c r="I18" s="139">
        <v>9</v>
      </c>
    </row>
    <row r="19" spans="1:9" s="137" customFormat="1" x14ac:dyDescent="0.25">
      <c r="A19" s="138">
        <v>1</v>
      </c>
      <c r="B19" s="138"/>
      <c r="C19" s="138"/>
      <c r="D19" s="138"/>
      <c r="E19" s="138"/>
      <c r="F19" s="102">
        <f t="shared" ref="F19:F22" si="2">D19*E19*C19</f>
        <v>0</v>
      </c>
      <c r="G19" s="102"/>
      <c r="H19" s="102"/>
      <c r="I19" s="102"/>
    </row>
    <row r="20" spans="1:9" s="137" customFormat="1" x14ac:dyDescent="0.25">
      <c r="A20" s="138">
        <v>2</v>
      </c>
      <c r="B20" s="138"/>
      <c r="C20" s="138"/>
      <c r="D20" s="138"/>
      <c r="E20" s="138"/>
      <c r="F20" s="102">
        <f t="shared" si="2"/>
        <v>0</v>
      </c>
      <c r="G20" s="102"/>
      <c r="H20" s="102"/>
      <c r="I20" s="102"/>
    </row>
    <row r="21" spans="1:9" s="137" customFormat="1" x14ac:dyDescent="0.25">
      <c r="A21" s="138">
        <v>3</v>
      </c>
      <c r="B21" s="138"/>
      <c r="C21" s="138"/>
      <c r="D21" s="138"/>
      <c r="E21" s="138"/>
      <c r="F21" s="102">
        <f t="shared" si="2"/>
        <v>0</v>
      </c>
      <c r="G21" s="102"/>
      <c r="H21" s="102"/>
      <c r="I21" s="102"/>
    </row>
    <row r="22" spans="1:9" s="137" customFormat="1" x14ac:dyDescent="0.25">
      <c r="A22" s="138" t="s">
        <v>162</v>
      </c>
      <c r="B22" s="138"/>
      <c r="C22" s="138"/>
      <c r="D22" s="138"/>
      <c r="E22" s="138"/>
      <c r="F22" s="102">
        <f t="shared" si="2"/>
        <v>0</v>
      </c>
      <c r="G22" s="102"/>
      <c r="H22" s="102"/>
      <c r="I22" s="102"/>
    </row>
    <row r="23" spans="1:9" s="132" customFormat="1" x14ac:dyDescent="0.25">
      <c r="A23" s="115"/>
      <c r="B23" s="115" t="s">
        <v>21</v>
      </c>
      <c r="C23" s="115" t="s">
        <v>11</v>
      </c>
      <c r="D23" s="115" t="s">
        <v>11</v>
      </c>
      <c r="E23" s="115" t="s">
        <v>11</v>
      </c>
      <c r="F23" s="114">
        <f>SUM(F19:F22)</f>
        <v>0</v>
      </c>
      <c r="G23" s="114">
        <f>SUM(G19:G22)</f>
        <v>0</v>
      </c>
      <c r="H23" s="114">
        <f>SUM(H19:H22)</f>
        <v>0</v>
      </c>
      <c r="I23" s="114">
        <f>SUM(I19:I22)</f>
        <v>0</v>
      </c>
    </row>
  </sheetData>
  <mergeCells count="18">
    <mergeCell ref="A14:F14"/>
    <mergeCell ref="G16:I16"/>
    <mergeCell ref="B16:B17"/>
    <mergeCell ref="A16:A17"/>
    <mergeCell ref="C16:C17"/>
    <mergeCell ref="D16:D17"/>
    <mergeCell ref="E16:E17"/>
    <mergeCell ref="F16:F17"/>
    <mergeCell ref="A2:F2"/>
    <mergeCell ref="A1:F1"/>
    <mergeCell ref="G4:I4"/>
    <mergeCell ref="A4:A5"/>
    <mergeCell ref="B4:B5"/>
    <mergeCell ref="C4:C5"/>
    <mergeCell ref="D4:D5"/>
    <mergeCell ref="E4:E5"/>
    <mergeCell ref="F4:F5"/>
    <mergeCell ref="A3:B3"/>
  </mergeCells>
  <printOptions horizontalCentered="1"/>
  <pageMargins left="0.31496062992125984" right="0.31496062992125984" top="0.74803149606299213" bottom="0.74803149606299213" header="0" footer="0"/>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H33"/>
  <sheetViews>
    <sheetView topLeftCell="A16" zoomScale="75" zoomScaleNormal="75" workbookViewId="0">
      <selection activeCell="P18" sqref="P18"/>
    </sheetView>
  </sheetViews>
  <sheetFormatPr defaultRowHeight="15.75" x14ac:dyDescent="0.25"/>
  <cols>
    <col min="1" max="1" width="4.42578125" style="1" bestFit="1" customWidth="1"/>
    <col min="2" max="2" width="46.42578125" style="1" customWidth="1"/>
    <col min="3" max="3" width="20.42578125" style="1" customWidth="1"/>
    <col min="4" max="4" width="20.140625" style="1" customWidth="1"/>
    <col min="5" max="5" width="14.28515625" style="1" customWidth="1"/>
    <col min="6" max="6" width="13.85546875" style="1" customWidth="1"/>
    <col min="7" max="7" width="16.42578125" style="1" customWidth="1"/>
    <col min="8" max="8" width="15.28515625" style="1" customWidth="1"/>
    <col min="9" max="16384" width="9.140625" style="1"/>
  </cols>
  <sheetData>
    <row r="2" spans="1:8" ht="62.25" customHeight="1" x14ac:dyDescent="0.25">
      <c r="A2" s="453" t="s">
        <v>144</v>
      </c>
      <c r="B2" s="453"/>
      <c r="C2" s="453"/>
      <c r="D2" s="453"/>
      <c r="E2" s="453"/>
      <c r="F2" s="453"/>
      <c r="G2" s="453"/>
      <c r="H2" s="453"/>
    </row>
    <row r="3" spans="1:8" x14ac:dyDescent="0.25">
      <c r="A3" s="140"/>
      <c r="B3" s="140"/>
      <c r="C3" s="140"/>
      <c r="D3" s="140"/>
      <c r="E3" s="140"/>
      <c r="F3" s="140"/>
      <c r="G3" s="140"/>
      <c r="H3" s="140"/>
    </row>
    <row r="4" spans="1:8" x14ac:dyDescent="0.25">
      <c r="A4" s="15" t="s">
        <v>441</v>
      </c>
      <c r="B4" s="140"/>
      <c r="C4" s="140"/>
      <c r="D4" s="140"/>
      <c r="E4" s="140"/>
      <c r="F4" s="140"/>
      <c r="G4" s="140"/>
      <c r="H4" s="140"/>
    </row>
    <row r="6" spans="1:8" ht="15.75" customHeight="1" x14ac:dyDescent="0.25">
      <c r="A6" s="437" t="s">
        <v>22</v>
      </c>
      <c r="B6" s="440" t="s">
        <v>27</v>
      </c>
      <c r="C6" s="441"/>
      <c r="D6" s="437" t="s">
        <v>28</v>
      </c>
      <c r="E6" s="437" t="s">
        <v>29</v>
      </c>
      <c r="F6" s="400" t="s">
        <v>110</v>
      </c>
      <c r="G6" s="400"/>
      <c r="H6" s="400"/>
    </row>
    <row r="7" spans="1:8" ht="71.25" customHeight="1" x14ac:dyDescent="0.25">
      <c r="A7" s="438"/>
      <c r="B7" s="442"/>
      <c r="C7" s="443"/>
      <c r="D7" s="438"/>
      <c r="E7" s="438"/>
      <c r="F7" s="92" t="s">
        <v>111</v>
      </c>
      <c r="G7" s="92" t="s">
        <v>112</v>
      </c>
      <c r="H7" s="92" t="s">
        <v>113</v>
      </c>
    </row>
    <row r="8" spans="1:8" x14ac:dyDescent="0.25">
      <c r="A8" s="9">
        <v>1</v>
      </c>
      <c r="B8" s="444">
        <v>2</v>
      </c>
      <c r="C8" s="445"/>
      <c r="D8" s="9">
        <v>3</v>
      </c>
      <c r="E8" s="9">
        <v>4</v>
      </c>
      <c r="F8" s="92">
        <v>5</v>
      </c>
      <c r="G8" s="92">
        <v>6</v>
      </c>
      <c r="H8" s="92">
        <v>7</v>
      </c>
    </row>
    <row r="9" spans="1:8" ht="36" customHeight="1" x14ac:dyDescent="0.25">
      <c r="A9" s="9">
        <v>1</v>
      </c>
      <c r="B9" s="446" t="s">
        <v>30</v>
      </c>
      <c r="C9" s="447"/>
      <c r="D9" s="91" t="s">
        <v>11</v>
      </c>
      <c r="E9" s="102">
        <f>F9+G9+H9</f>
        <v>0</v>
      </c>
      <c r="F9" s="102"/>
      <c r="G9" s="102"/>
      <c r="H9" s="102"/>
    </row>
    <row r="10" spans="1:8" ht="33.75" customHeight="1" x14ac:dyDescent="0.25">
      <c r="A10" s="9" t="s">
        <v>31</v>
      </c>
      <c r="B10" s="446" t="s">
        <v>32</v>
      </c>
      <c r="C10" s="447"/>
      <c r="D10" s="102"/>
      <c r="E10" s="248">
        <f>F10+G10+H10</f>
        <v>20889148.52</v>
      </c>
      <c r="F10" s="102"/>
      <c r="G10" s="102">
        <v>19174640.57</v>
      </c>
      <c r="H10" s="102">
        <v>1714507.95</v>
      </c>
    </row>
    <row r="11" spans="1:8" ht="45.75" customHeight="1" x14ac:dyDescent="0.25">
      <c r="A11" s="9" t="s">
        <v>33</v>
      </c>
      <c r="B11" s="446" t="s">
        <v>34</v>
      </c>
      <c r="C11" s="447"/>
      <c r="D11" s="91"/>
      <c r="E11" s="248">
        <f t="shared" ref="E11:E20" si="0">F11+G11+H11</f>
        <v>0</v>
      </c>
      <c r="F11" s="102"/>
      <c r="G11" s="102"/>
      <c r="H11" s="102"/>
    </row>
    <row r="12" spans="1:8" ht="36.75" customHeight="1" x14ac:dyDescent="0.25">
      <c r="A12" s="9" t="s">
        <v>35</v>
      </c>
      <c r="B12" s="446" t="s">
        <v>36</v>
      </c>
      <c r="C12" s="447"/>
      <c r="D12" s="91"/>
      <c r="E12" s="248">
        <f t="shared" si="0"/>
        <v>0</v>
      </c>
      <c r="F12" s="102"/>
      <c r="G12" s="102"/>
      <c r="H12" s="102"/>
    </row>
    <row r="13" spans="1:8" ht="37.5" customHeight="1" x14ac:dyDescent="0.25">
      <c r="A13" s="9">
        <v>2</v>
      </c>
      <c r="B13" s="446" t="s">
        <v>37</v>
      </c>
      <c r="C13" s="447"/>
      <c r="D13" s="91" t="s">
        <v>11</v>
      </c>
      <c r="E13" s="248">
        <f t="shared" si="0"/>
        <v>0</v>
      </c>
      <c r="F13" s="102"/>
      <c r="G13" s="102"/>
      <c r="H13" s="102"/>
    </row>
    <row r="14" spans="1:8" ht="45" customHeight="1" x14ac:dyDescent="0.25">
      <c r="A14" s="9" t="s">
        <v>38</v>
      </c>
      <c r="B14" s="446" t="s">
        <v>39</v>
      </c>
      <c r="C14" s="447"/>
      <c r="D14" s="102"/>
      <c r="E14" s="248">
        <f t="shared" si="0"/>
        <v>2753569.5799999996</v>
      </c>
      <c r="F14" s="102"/>
      <c r="G14" s="102">
        <v>2527566.2599999998</v>
      </c>
      <c r="H14" s="102">
        <v>226003.32</v>
      </c>
    </row>
    <row r="15" spans="1:8" ht="39" customHeight="1" x14ac:dyDescent="0.25">
      <c r="A15" s="9" t="s">
        <v>40</v>
      </c>
      <c r="B15" s="446" t="s">
        <v>41</v>
      </c>
      <c r="C15" s="447"/>
      <c r="D15" s="91"/>
      <c r="E15" s="248">
        <f t="shared" si="0"/>
        <v>0</v>
      </c>
      <c r="F15" s="102"/>
      <c r="G15" s="102"/>
      <c r="H15" s="102"/>
    </row>
    <row r="16" spans="1:8" ht="45.75" customHeight="1" x14ac:dyDescent="0.25">
      <c r="A16" s="9" t="s">
        <v>42</v>
      </c>
      <c r="B16" s="446" t="s">
        <v>43</v>
      </c>
      <c r="C16" s="447"/>
      <c r="D16" s="102"/>
      <c r="E16" s="248">
        <f t="shared" si="0"/>
        <v>189901.35</v>
      </c>
      <c r="F16" s="102"/>
      <c r="G16" s="102">
        <v>174314.91</v>
      </c>
      <c r="H16" s="102">
        <v>15586.44</v>
      </c>
    </row>
    <row r="17" spans="1:8" ht="42" customHeight="1" x14ac:dyDescent="0.25">
      <c r="A17" s="9" t="s">
        <v>44</v>
      </c>
      <c r="B17" s="448" t="s">
        <v>45</v>
      </c>
      <c r="C17" s="449"/>
      <c r="D17" s="91"/>
      <c r="E17" s="248">
        <f t="shared" si="0"/>
        <v>0</v>
      </c>
      <c r="F17" s="102"/>
      <c r="G17" s="102"/>
      <c r="H17" s="102"/>
    </row>
    <row r="18" spans="1:8" ht="36.75" customHeight="1" x14ac:dyDescent="0.25">
      <c r="A18" s="9" t="s">
        <v>46</v>
      </c>
      <c r="B18" s="448" t="s">
        <v>45</v>
      </c>
      <c r="C18" s="449"/>
      <c r="D18" s="91"/>
      <c r="E18" s="248">
        <f t="shared" si="0"/>
        <v>0</v>
      </c>
      <c r="F18" s="102"/>
      <c r="G18" s="102"/>
      <c r="H18" s="102"/>
    </row>
    <row r="19" spans="1:8" ht="36.75" customHeight="1" x14ac:dyDescent="0.25">
      <c r="A19" s="9">
        <v>3</v>
      </c>
      <c r="B19" s="446" t="s">
        <v>47</v>
      </c>
      <c r="C19" s="447"/>
      <c r="D19" s="102"/>
      <c r="E19" s="248">
        <f t="shared" si="0"/>
        <v>4842484.4300000006</v>
      </c>
      <c r="F19" s="102"/>
      <c r="G19" s="102">
        <v>4445030.32</v>
      </c>
      <c r="H19" s="102">
        <v>397454.11</v>
      </c>
    </row>
    <row r="20" spans="1:8" s="129" customFormat="1" x14ac:dyDescent="0.25">
      <c r="A20" s="48"/>
      <c r="B20" s="450" t="s">
        <v>21</v>
      </c>
      <c r="C20" s="451"/>
      <c r="D20" s="115" t="s">
        <v>11</v>
      </c>
      <c r="E20" s="252">
        <f>F20+G20+H20</f>
        <v>28675103.879999999</v>
      </c>
      <c r="F20" s="114">
        <f>SUM(F9:F19)</f>
        <v>0</v>
      </c>
      <c r="G20" s="114">
        <f>SUM(G9:G19)</f>
        <v>26321552.059999999</v>
      </c>
      <c r="H20" s="114">
        <f>SUM(H9:H19)</f>
        <v>2353551.8199999998</v>
      </c>
    </row>
    <row r="22" spans="1:8" x14ac:dyDescent="0.25">
      <c r="A22" s="452" t="s">
        <v>145</v>
      </c>
      <c r="B22" s="452"/>
      <c r="C22" s="452"/>
      <c r="D22" s="452"/>
      <c r="E22" s="452"/>
    </row>
    <row r="24" spans="1:8" x14ac:dyDescent="0.25">
      <c r="A24" s="15" t="s">
        <v>155</v>
      </c>
    </row>
    <row r="25" spans="1:8" x14ac:dyDescent="0.25">
      <c r="A25" s="16"/>
    </row>
    <row r="26" spans="1:8" x14ac:dyDescent="0.25">
      <c r="A26" s="437" t="s">
        <v>22</v>
      </c>
      <c r="B26" s="437" t="s">
        <v>6</v>
      </c>
      <c r="C26" s="437" t="s">
        <v>48</v>
      </c>
      <c r="D26" s="437" t="s">
        <v>49</v>
      </c>
      <c r="E26" s="437" t="s">
        <v>50</v>
      </c>
      <c r="F26" s="400" t="s">
        <v>110</v>
      </c>
      <c r="G26" s="400"/>
      <c r="H26" s="400"/>
    </row>
    <row r="27" spans="1:8" ht="63" x14ac:dyDescent="0.25">
      <c r="A27" s="438"/>
      <c r="B27" s="438"/>
      <c r="C27" s="438"/>
      <c r="D27" s="438"/>
      <c r="E27" s="438"/>
      <c r="F27" s="139" t="s">
        <v>111</v>
      </c>
      <c r="G27" s="139" t="s">
        <v>112</v>
      </c>
      <c r="H27" s="139" t="s">
        <v>113</v>
      </c>
    </row>
    <row r="28" spans="1:8" x14ac:dyDescent="0.25">
      <c r="A28" s="139">
        <v>1</v>
      </c>
      <c r="B28" s="139">
        <v>2</v>
      </c>
      <c r="C28" s="139">
        <v>3</v>
      </c>
      <c r="D28" s="139">
        <v>4</v>
      </c>
      <c r="E28" s="139">
        <v>5</v>
      </c>
      <c r="F28" s="139">
        <v>6</v>
      </c>
      <c r="G28" s="139">
        <v>7</v>
      </c>
      <c r="H28" s="139">
        <v>8</v>
      </c>
    </row>
    <row r="29" spans="1:8" ht="31.5" x14ac:dyDescent="0.25">
      <c r="A29" s="138">
        <v>1</v>
      </c>
      <c r="B29" s="138" t="s">
        <v>364</v>
      </c>
      <c r="C29" s="138"/>
      <c r="D29" s="138"/>
      <c r="E29" s="102">
        <f>F29+G29+H29</f>
        <v>72000</v>
      </c>
      <c r="F29" s="102">
        <v>72000</v>
      </c>
      <c r="G29" s="102"/>
      <c r="H29" s="102"/>
    </row>
    <row r="30" spans="1:8" x14ac:dyDescent="0.25">
      <c r="A30" s="138">
        <v>2</v>
      </c>
      <c r="B30" s="138"/>
      <c r="C30" s="138"/>
      <c r="D30" s="138"/>
      <c r="E30" s="102">
        <f t="shared" ref="E30:E32" si="1">F30+G30+H30</f>
        <v>0</v>
      </c>
      <c r="F30" s="102"/>
      <c r="G30" s="102"/>
      <c r="H30" s="102"/>
    </row>
    <row r="31" spans="1:8" x14ac:dyDescent="0.25">
      <c r="A31" s="138">
        <v>3</v>
      </c>
      <c r="B31" s="138"/>
      <c r="C31" s="138"/>
      <c r="D31" s="138"/>
      <c r="E31" s="102">
        <f t="shared" si="1"/>
        <v>0</v>
      </c>
      <c r="F31" s="102"/>
      <c r="G31" s="102"/>
      <c r="H31" s="102"/>
    </row>
    <row r="32" spans="1:8" x14ac:dyDescent="0.25">
      <c r="A32" s="138" t="s">
        <v>162</v>
      </c>
      <c r="B32" s="138"/>
      <c r="C32" s="138"/>
      <c r="D32" s="138"/>
      <c r="E32" s="102">
        <f t="shared" si="1"/>
        <v>0</v>
      </c>
      <c r="F32" s="102"/>
      <c r="G32" s="102"/>
      <c r="H32" s="102"/>
    </row>
    <row r="33" spans="1:8" s="129" customFormat="1" x14ac:dyDescent="0.25">
      <c r="A33" s="115"/>
      <c r="B33" s="115" t="s">
        <v>21</v>
      </c>
      <c r="C33" s="115" t="s">
        <v>11</v>
      </c>
      <c r="D33" s="115" t="s">
        <v>11</v>
      </c>
      <c r="E33" s="114">
        <f>SUM(E29:E32)</f>
        <v>72000</v>
      </c>
      <c r="F33" s="114">
        <f t="shared" ref="F33:H33" si="2">SUM(F29:F32)</f>
        <v>72000</v>
      </c>
      <c r="G33" s="114">
        <f t="shared" si="2"/>
        <v>0</v>
      </c>
      <c r="H33" s="114">
        <f t="shared" si="2"/>
        <v>0</v>
      </c>
    </row>
  </sheetData>
  <mergeCells count="26">
    <mergeCell ref="F6:H6"/>
    <mergeCell ref="A6:A7"/>
    <mergeCell ref="D6:D7"/>
    <mergeCell ref="E6:E7"/>
    <mergeCell ref="A2:H2"/>
    <mergeCell ref="A26:A27"/>
    <mergeCell ref="B26:B27"/>
    <mergeCell ref="C26:C27"/>
    <mergeCell ref="D26:D27"/>
    <mergeCell ref="E26:E27"/>
    <mergeCell ref="F26:H26"/>
    <mergeCell ref="B6:C7"/>
    <mergeCell ref="B8:C8"/>
    <mergeCell ref="B9:C9"/>
    <mergeCell ref="B10:C10"/>
    <mergeCell ref="B11:C11"/>
    <mergeCell ref="B12:C12"/>
    <mergeCell ref="B13:C13"/>
    <mergeCell ref="B14:C14"/>
    <mergeCell ref="B15:C15"/>
    <mergeCell ref="B16:C16"/>
    <mergeCell ref="B17:C17"/>
    <mergeCell ref="B18:C18"/>
    <mergeCell ref="B19:C19"/>
    <mergeCell ref="B20:C20"/>
    <mergeCell ref="A22:E22"/>
  </mergeCells>
  <printOptions horizontalCentered="1"/>
  <pageMargins left="0.78740157480314965" right="0.19685039370078741" top="0.19685039370078741" bottom="0.19685039370078741" header="0" footer="0"/>
  <pageSetup paperSize="9" scale="61" fitToHeight="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H57"/>
  <sheetViews>
    <sheetView topLeftCell="A31" zoomScale="75" zoomScaleNormal="75" workbookViewId="0">
      <selection activeCell="K27" sqref="K27"/>
    </sheetView>
  </sheetViews>
  <sheetFormatPr defaultRowHeight="15.75" x14ac:dyDescent="0.25"/>
  <cols>
    <col min="1" max="1" width="4" style="1" customWidth="1"/>
    <col min="2" max="2" width="27.7109375" style="1" customWidth="1"/>
    <col min="3" max="3" width="21.5703125" style="1" customWidth="1"/>
    <col min="4" max="4" width="12" style="1" customWidth="1"/>
    <col min="5" max="5" width="27.140625" style="1" customWidth="1"/>
    <col min="6" max="6" width="12.28515625" style="1" customWidth="1"/>
    <col min="7" max="7" width="13.7109375" style="1" customWidth="1"/>
    <col min="8" max="8" width="14.28515625" style="1" customWidth="1"/>
    <col min="9" max="16384" width="9.140625" style="1"/>
  </cols>
  <sheetData>
    <row r="2" spans="1:8" x14ac:dyDescent="0.25">
      <c r="A2" s="454" t="s">
        <v>146</v>
      </c>
      <c r="B2" s="454"/>
      <c r="C2" s="454"/>
      <c r="D2" s="454"/>
      <c r="E2" s="454"/>
    </row>
    <row r="3" spans="1:8" x14ac:dyDescent="0.25">
      <c r="A3" s="370"/>
      <c r="B3" s="370"/>
      <c r="C3" s="370"/>
      <c r="D3" s="370"/>
      <c r="E3" s="370"/>
    </row>
    <row r="4" spans="1:8" x14ac:dyDescent="0.25">
      <c r="A4" s="52" t="s">
        <v>473</v>
      </c>
      <c r="B4" s="370"/>
      <c r="C4" s="370"/>
      <c r="D4" s="370"/>
      <c r="E4" s="370"/>
    </row>
    <row r="5" spans="1:8" x14ac:dyDescent="0.25">
      <c r="A5" s="370"/>
      <c r="B5" s="370"/>
      <c r="C5" s="370"/>
      <c r="D5" s="370"/>
      <c r="E5" s="370"/>
    </row>
    <row r="6" spans="1:8" x14ac:dyDescent="0.25">
      <c r="A6" s="437" t="s">
        <v>22</v>
      </c>
      <c r="B6" s="437" t="s">
        <v>17</v>
      </c>
      <c r="C6" s="437" t="s">
        <v>99</v>
      </c>
      <c r="D6" s="437" t="s">
        <v>51</v>
      </c>
      <c r="E6" s="437" t="s">
        <v>52</v>
      </c>
      <c r="F6" s="400" t="s">
        <v>110</v>
      </c>
      <c r="G6" s="400"/>
      <c r="H6" s="400"/>
    </row>
    <row r="7" spans="1:8" ht="63" x14ac:dyDescent="0.25">
      <c r="A7" s="438"/>
      <c r="B7" s="438"/>
      <c r="C7" s="438"/>
      <c r="D7" s="438"/>
      <c r="E7" s="438"/>
      <c r="F7" s="368" t="s">
        <v>111</v>
      </c>
      <c r="G7" s="368" t="s">
        <v>112</v>
      </c>
      <c r="H7" s="368" t="s">
        <v>113</v>
      </c>
    </row>
    <row r="8" spans="1:8" x14ac:dyDescent="0.25">
      <c r="A8" s="368">
        <v>1</v>
      </c>
      <c r="B8" s="368">
        <v>2</v>
      </c>
      <c r="C8" s="368">
        <v>3</v>
      </c>
      <c r="D8" s="368">
        <v>4</v>
      </c>
      <c r="E8" s="368">
        <v>5</v>
      </c>
      <c r="F8" s="368">
        <v>6</v>
      </c>
      <c r="G8" s="368">
        <v>7</v>
      </c>
      <c r="H8" s="368">
        <v>8</v>
      </c>
    </row>
    <row r="9" spans="1:8" ht="113.25" customHeight="1" x14ac:dyDescent="0.25">
      <c r="A9" s="368">
        <v>1</v>
      </c>
      <c r="B9" s="138" t="s">
        <v>474</v>
      </c>
      <c r="C9" s="12"/>
      <c r="D9" s="12"/>
      <c r="E9" s="102">
        <v>50000</v>
      </c>
      <c r="F9" s="102"/>
      <c r="G9" s="102"/>
      <c r="H9" s="102">
        <v>50000</v>
      </c>
    </row>
    <row r="10" spans="1:8" x14ac:dyDescent="0.25">
      <c r="A10" s="371"/>
      <c r="B10" s="371" t="s">
        <v>21</v>
      </c>
      <c r="C10" s="371"/>
      <c r="D10" s="371" t="s">
        <v>11</v>
      </c>
      <c r="E10" s="373">
        <v>50000</v>
      </c>
      <c r="F10" s="372">
        <v>0</v>
      </c>
      <c r="G10" s="372">
        <v>0</v>
      </c>
      <c r="H10" s="374">
        <v>50000</v>
      </c>
    </row>
    <row r="11" spans="1:8" x14ac:dyDescent="0.25">
      <c r="A11" s="42"/>
      <c r="B11" s="42"/>
      <c r="C11" s="42"/>
      <c r="D11" s="42"/>
      <c r="E11" s="42"/>
    </row>
    <row r="12" spans="1:8" x14ac:dyDescent="0.25">
      <c r="A12" s="15" t="s">
        <v>166</v>
      </c>
      <c r="B12" s="42"/>
      <c r="C12" s="42"/>
      <c r="D12" s="42"/>
      <c r="E12" s="42"/>
    </row>
    <row r="13" spans="1:8" x14ac:dyDescent="0.25">
      <c r="A13" s="42"/>
      <c r="B13" s="42"/>
      <c r="C13" s="42"/>
      <c r="D13" s="42"/>
      <c r="E13" s="42"/>
    </row>
    <row r="14" spans="1:8" ht="15.75" customHeight="1" x14ac:dyDescent="0.25">
      <c r="A14" s="437" t="s">
        <v>22</v>
      </c>
      <c r="B14" s="437" t="s">
        <v>17</v>
      </c>
      <c r="C14" s="437" t="s">
        <v>99</v>
      </c>
      <c r="D14" s="437" t="s">
        <v>51</v>
      </c>
      <c r="E14" s="437" t="s">
        <v>52</v>
      </c>
      <c r="F14" s="400" t="s">
        <v>110</v>
      </c>
      <c r="G14" s="400"/>
      <c r="H14" s="400"/>
    </row>
    <row r="15" spans="1:8" ht="60.75" customHeight="1" x14ac:dyDescent="0.25">
      <c r="A15" s="438"/>
      <c r="B15" s="438"/>
      <c r="C15" s="438"/>
      <c r="D15" s="438"/>
      <c r="E15" s="438"/>
      <c r="F15" s="86" t="s">
        <v>111</v>
      </c>
      <c r="G15" s="86" t="s">
        <v>112</v>
      </c>
      <c r="H15" s="86" t="s">
        <v>113</v>
      </c>
    </row>
    <row r="16" spans="1:8" x14ac:dyDescent="0.25">
      <c r="A16" s="41">
        <v>1</v>
      </c>
      <c r="B16" s="41">
        <v>2</v>
      </c>
      <c r="C16" s="41">
        <v>3</v>
      </c>
      <c r="D16" s="41">
        <v>4</v>
      </c>
      <c r="E16" s="41">
        <v>5</v>
      </c>
      <c r="F16" s="86">
        <v>6</v>
      </c>
      <c r="G16" s="86">
        <v>7</v>
      </c>
      <c r="H16" s="86">
        <v>8</v>
      </c>
    </row>
    <row r="17" spans="1:8" s="137" customFormat="1" x14ac:dyDescent="0.25">
      <c r="A17" s="138">
        <v>1</v>
      </c>
      <c r="B17" s="138" t="s">
        <v>349</v>
      </c>
      <c r="C17" s="102">
        <v>7250000</v>
      </c>
      <c r="D17" s="121">
        <v>2.1999999999999999E-2</v>
      </c>
      <c r="E17" s="102">
        <f>F17+G17+H17</f>
        <v>270538</v>
      </c>
      <c r="F17" s="245">
        <v>111038</v>
      </c>
      <c r="G17" s="245">
        <f>G31</f>
        <v>152000</v>
      </c>
      <c r="H17" s="245">
        <f>H31</f>
        <v>7500</v>
      </c>
    </row>
    <row r="18" spans="1:8" s="137" customFormat="1" x14ac:dyDescent="0.25">
      <c r="A18" s="138">
        <v>2</v>
      </c>
      <c r="B18" s="138" t="s">
        <v>350</v>
      </c>
      <c r="C18" s="102">
        <v>12420485.42</v>
      </c>
      <c r="D18" s="121">
        <v>1.4999999999999999E-2</v>
      </c>
      <c r="E18" s="102">
        <f t="shared" ref="E18:E19" si="0">F18+G18+H18</f>
        <v>187000</v>
      </c>
      <c r="F18" s="122"/>
      <c r="G18" s="245">
        <f>G32</f>
        <v>187000</v>
      </c>
      <c r="H18" s="122"/>
    </row>
    <row r="19" spans="1:8" s="137" customFormat="1" x14ac:dyDescent="0.25">
      <c r="A19" s="138">
        <v>3</v>
      </c>
      <c r="B19" s="138" t="s">
        <v>351</v>
      </c>
      <c r="C19" s="102"/>
      <c r="D19" s="123"/>
      <c r="E19" s="102">
        <f t="shared" si="0"/>
        <v>5000</v>
      </c>
      <c r="F19" s="122"/>
      <c r="G19" s="245">
        <f>G41</f>
        <v>5000</v>
      </c>
      <c r="H19" s="122"/>
    </row>
    <row r="20" spans="1:8" s="137" customFormat="1" x14ac:dyDescent="0.25">
      <c r="A20" s="138">
        <v>4</v>
      </c>
      <c r="B20" s="138" t="s">
        <v>352</v>
      </c>
      <c r="C20" s="102"/>
      <c r="D20" s="123"/>
      <c r="E20" s="102">
        <f>G42</f>
        <v>10000</v>
      </c>
      <c r="F20" s="122"/>
      <c r="G20" s="245">
        <f>G42</f>
        <v>10000</v>
      </c>
      <c r="H20" s="122"/>
    </row>
    <row r="21" spans="1:8" s="137" customFormat="1" x14ac:dyDescent="0.25">
      <c r="A21" s="138">
        <v>5</v>
      </c>
      <c r="B21" s="138" t="s">
        <v>354</v>
      </c>
      <c r="C21" s="102"/>
      <c r="D21" s="123"/>
      <c r="E21" s="102">
        <f>G43</f>
        <v>5000</v>
      </c>
      <c r="F21" s="122"/>
      <c r="G21" s="245">
        <f>G43</f>
        <v>5000</v>
      </c>
      <c r="H21" s="122"/>
    </row>
    <row r="22" spans="1:8" s="137" customFormat="1" x14ac:dyDescent="0.25">
      <c r="A22" s="138">
        <v>6</v>
      </c>
      <c r="B22" s="138" t="s">
        <v>355</v>
      </c>
      <c r="C22" s="102"/>
      <c r="D22" s="123"/>
      <c r="E22" s="102">
        <f>H22</f>
        <v>25000</v>
      </c>
      <c r="F22" s="122"/>
      <c r="G22" s="245">
        <f>G52</f>
        <v>0</v>
      </c>
      <c r="H22" s="122">
        <v>25000</v>
      </c>
    </row>
    <row r="23" spans="1:8" s="132" customFormat="1" x14ac:dyDescent="0.25">
      <c r="A23" s="115"/>
      <c r="B23" s="115" t="s">
        <v>21</v>
      </c>
      <c r="C23" s="115" t="s">
        <v>103</v>
      </c>
      <c r="D23" s="115" t="s">
        <v>11</v>
      </c>
      <c r="E23" s="114">
        <f>SUM(E17:E22)</f>
        <v>502538</v>
      </c>
      <c r="F23" s="114">
        <f>SUM(F17:F22)</f>
        <v>111038</v>
      </c>
      <c r="G23" s="114">
        <f>SUM(G17:G22)</f>
        <v>359000</v>
      </c>
      <c r="H23" s="114">
        <f>SUM(H17:H22)</f>
        <v>32500</v>
      </c>
    </row>
    <row r="24" spans="1:8" x14ac:dyDescent="0.25">
      <c r="A24" s="42"/>
      <c r="B24" s="42"/>
      <c r="C24" s="42"/>
      <c r="D24" s="42"/>
      <c r="E24" s="42"/>
    </row>
    <row r="25" spans="1:8" x14ac:dyDescent="0.25">
      <c r="A25" s="1" t="s">
        <v>110</v>
      </c>
    </row>
    <row r="26" spans="1:8" x14ac:dyDescent="0.25">
      <c r="A26" s="15" t="s">
        <v>88</v>
      </c>
    </row>
    <row r="27" spans="1:8" x14ac:dyDescent="0.25">
      <c r="A27" s="16"/>
    </row>
    <row r="28" spans="1:8" ht="15" customHeight="1" x14ac:dyDescent="0.25">
      <c r="A28" s="437" t="s">
        <v>22</v>
      </c>
      <c r="B28" s="437" t="s">
        <v>17</v>
      </c>
      <c r="C28" s="437" t="s">
        <v>99</v>
      </c>
      <c r="D28" s="437" t="s">
        <v>51</v>
      </c>
      <c r="E28" s="437" t="s">
        <v>52</v>
      </c>
      <c r="F28" s="400" t="s">
        <v>110</v>
      </c>
      <c r="G28" s="400"/>
      <c r="H28" s="400"/>
    </row>
    <row r="29" spans="1:8" ht="63" x14ac:dyDescent="0.25">
      <c r="A29" s="438"/>
      <c r="B29" s="438"/>
      <c r="C29" s="438"/>
      <c r="D29" s="438"/>
      <c r="E29" s="438"/>
      <c r="F29" s="86" t="s">
        <v>111</v>
      </c>
      <c r="G29" s="86" t="s">
        <v>112</v>
      </c>
      <c r="H29" s="86" t="s">
        <v>113</v>
      </c>
    </row>
    <row r="30" spans="1:8" x14ac:dyDescent="0.25">
      <c r="A30" s="40">
        <v>1</v>
      </c>
      <c r="B30" s="34">
        <v>2</v>
      </c>
      <c r="C30" s="34">
        <v>3</v>
      </c>
      <c r="D30" s="34">
        <v>4</v>
      </c>
      <c r="E30" s="34">
        <v>5</v>
      </c>
      <c r="F30" s="86">
        <v>6</v>
      </c>
      <c r="G30" s="86">
        <v>7</v>
      </c>
      <c r="H30" s="86">
        <v>8</v>
      </c>
    </row>
    <row r="31" spans="1:8" x14ac:dyDescent="0.25">
      <c r="A31" s="91">
        <v>1</v>
      </c>
      <c r="B31" s="91" t="s">
        <v>349</v>
      </c>
      <c r="C31" s="102">
        <v>7250000</v>
      </c>
      <c r="D31" s="121">
        <v>2.1999999999999999E-2</v>
      </c>
      <c r="E31" s="102">
        <f>C31*2.2%</f>
        <v>159500.00000000003</v>
      </c>
      <c r="F31" s="102">
        <v>111038</v>
      </c>
      <c r="G31" s="102">
        <v>152000</v>
      </c>
      <c r="H31" s="102">
        <v>7500</v>
      </c>
    </row>
    <row r="32" spans="1:8" x14ac:dyDescent="0.25">
      <c r="A32" s="138">
        <v>2</v>
      </c>
      <c r="B32" s="138" t="s">
        <v>350</v>
      </c>
      <c r="C32" s="102">
        <v>12420485.42</v>
      </c>
      <c r="D32" s="121">
        <v>1.4999999999999999E-2</v>
      </c>
      <c r="E32" s="102">
        <v>187000</v>
      </c>
      <c r="F32" s="102"/>
      <c r="G32" s="102">
        <v>187000</v>
      </c>
      <c r="H32" s="102"/>
    </row>
    <row r="33" spans="1:8" s="129" customFormat="1" x14ac:dyDescent="0.25">
      <c r="A33" s="115"/>
      <c r="B33" s="115" t="s">
        <v>21</v>
      </c>
      <c r="C33" s="115" t="s">
        <v>103</v>
      </c>
      <c r="D33" s="115" t="s">
        <v>11</v>
      </c>
      <c r="E33" s="114">
        <f>SUM(E31:E32)</f>
        <v>346500</v>
      </c>
      <c r="F33" s="114">
        <f>SUM(F31:F32)</f>
        <v>111038</v>
      </c>
      <c r="G33" s="114">
        <f>SUM(G31:G32)</f>
        <v>339000</v>
      </c>
      <c r="H33" s="114">
        <f>SUM(H31:H32)</f>
        <v>7500</v>
      </c>
    </row>
    <row r="36" spans="1:8" x14ac:dyDescent="0.25">
      <c r="A36" s="15" t="s">
        <v>89</v>
      </c>
    </row>
    <row r="37" spans="1:8" x14ac:dyDescent="0.25">
      <c r="A37" s="16"/>
    </row>
    <row r="38" spans="1:8" ht="15" customHeight="1" x14ac:dyDescent="0.25">
      <c r="A38" s="437" t="s">
        <v>22</v>
      </c>
      <c r="B38" s="437" t="s">
        <v>17</v>
      </c>
      <c r="C38" s="437" t="s">
        <v>99</v>
      </c>
      <c r="D38" s="437" t="s">
        <v>51</v>
      </c>
      <c r="E38" s="437" t="s">
        <v>52</v>
      </c>
      <c r="F38" s="400" t="s">
        <v>110</v>
      </c>
      <c r="G38" s="400"/>
      <c r="H38" s="400"/>
    </row>
    <row r="39" spans="1:8" ht="63" x14ac:dyDescent="0.25">
      <c r="A39" s="438"/>
      <c r="B39" s="438"/>
      <c r="C39" s="438"/>
      <c r="D39" s="438"/>
      <c r="E39" s="438"/>
      <c r="F39" s="86" t="s">
        <v>111</v>
      </c>
      <c r="G39" s="86" t="s">
        <v>112</v>
      </c>
      <c r="H39" s="86" t="s">
        <v>113</v>
      </c>
    </row>
    <row r="40" spans="1:8" x14ac:dyDescent="0.25">
      <c r="A40" s="86">
        <v>1</v>
      </c>
      <c r="B40" s="86">
        <v>2</v>
      </c>
      <c r="C40" s="86">
        <v>3</v>
      </c>
      <c r="D40" s="86">
        <v>4</v>
      </c>
      <c r="E40" s="86">
        <v>5</v>
      </c>
      <c r="F40" s="86">
        <v>6</v>
      </c>
      <c r="G40" s="86">
        <v>7</v>
      </c>
      <c r="H40" s="86">
        <v>8</v>
      </c>
    </row>
    <row r="41" spans="1:8" s="137" customFormat="1" x14ac:dyDescent="0.25">
      <c r="A41" s="138">
        <v>1</v>
      </c>
      <c r="B41" s="138" t="s">
        <v>351</v>
      </c>
      <c r="C41" s="102"/>
      <c r="D41" s="121"/>
      <c r="E41" s="102">
        <f>F41+G41+H41</f>
        <v>5000</v>
      </c>
      <c r="F41" s="102"/>
      <c r="G41" s="102">
        <v>5000</v>
      </c>
      <c r="H41" s="102"/>
    </row>
    <row r="42" spans="1:8" s="137" customFormat="1" x14ac:dyDescent="0.25">
      <c r="A42" s="138">
        <v>2</v>
      </c>
      <c r="B42" s="138" t="s">
        <v>352</v>
      </c>
      <c r="C42" s="102"/>
      <c r="D42" s="121"/>
      <c r="E42" s="102">
        <f t="shared" ref="E42:E43" si="1">F42+G42+H42</f>
        <v>10000</v>
      </c>
      <c r="F42" s="102"/>
      <c r="G42" s="102">
        <v>10000</v>
      </c>
      <c r="H42" s="102"/>
    </row>
    <row r="43" spans="1:8" s="137" customFormat="1" x14ac:dyDescent="0.25">
      <c r="A43" s="138">
        <v>3</v>
      </c>
      <c r="B43" s="138" t="s">
        <v>353</v>
      </c>
      <c r="C43" s="102"/>
      <c r="D43" s="121"/>
      <c r="E43" s="102">
        <f t="shared" si="1"/>
        <v>5000</v>
      </c>
      <c r="F43" s="102"/>
      <c r="G43" s="102">
        <v>5000</v>
      </c>
      <c r="H43" s="102"/>
    </row>
    <row r="44" spans="1:8" s="132" customFormat="1" x14ac:dyDescent="0.25">
      <c r="A44" s="115"/>
      <c r="B44" s="115" t="s">
        <v>21</v>
      </c>
      <c r="C44" s="115" t="s">
        <v>103</v>
      </c>
      <c r="D44" s="115" t="s">
        <v>11</v>
      </c>
      <c r="E44" s="114">
        <f>SUM(E41:E43)</f>
        <v>20000</v>
      </c>
      <c r="F44" s="114">
        <f>SUM(F41:F43)</f>
        <v>0</v>
      </c>
      <c r="G44" s="114">
        <f>SUM(G41:G43)</f>
        <v>20000</v>
      </c>
      <c r="H44" s="114">
        <f>SUM(H41:H43)</f>
        <v>0</v>
      </c>
    </row>
    <row r="47" spans="1:8" x14ac:dyDescent="0.25">
      <c r="A47" s="15" t="s">
        <v>94</v>
      </c>
    </row>
    <row r="48" spans="1:8" x14ac:dyDescent="0.25">
      <c r="A48" s="16"/>
    </row>
    <row r="49" spans="1:8" ht="15" customHeight="1" x14ac:dyDescent="0.25">
      <c r="A49" s="437" t="s">
        <v>22</v>
      </c>
      <c r="B49" s="437" t="s">
        <v>17</v>
      </c>
      <c r="C49" s="437" t="s">
        <v>99</v>
      </c>
      <c r="D49" s="437" t="s">
        <v>51</v>
      </c>
      <c r="E49" s="437" t="s">
        <v>52</v>
      </c>
      <c r="F49" s="400" t="s">
        <v>110</v>
      </c>
      <c r="G49" s="400"/>
      <c r="H49" s="400"/>
    </row>
    <row r="50" spans="1:8" ht="63" x14ac:dyDescent="0.25">
      <c r="A50" s="438"/>
      <c r="B50" s="438"/>
      <c r="C50" s="438"/>
      <c r="D50" s="438"/>
      <c r="E50" s="438"/>
      <c r="F50" s="86" t="s">
        <v>111</v>
      </c>
      <c r="G50" s="86" t="s">
        <v>112</v>
      </c>
      <c r="H50" s="86" t="s">
        <v>113</v>
      </c>
    </row>
    <row r="51" spans="1:8" x14ac:dyDescent="0.25">
      <c r="A51" s="86">
        <v>1</v>
      </c>
      <c r="B51" s="86">
        <v>2</v>
      </c>
      <c r="C51" s="86">
        <v>3</v>
      </c>
      <c r="D51" s="86">
        <v>4</v>
      </c>
      <c r="E51" s="86">
        <v>5</v>
      </c>
      <c r="F51" s="86">
        <v>6</v>
      </c>
      <c r="G51" s="86">
        <v>7</v>
      </c>
      <c r="H51" s="86">
        <v>8</v>
      </c>
    </row>
    <row r="52" spans="1:8" s="137" customFormat="1" x14ac:dyDescent="0.25">
      <c r="A52" s="138">
        <v>1</v>
      </c>
      <c r="B52" s="138" t="s">
        <v>356</v>
      </c>
      <c r="C52" s="102"/>
      <c r="D52" s="121"/>
      <c r="E52" s="102">
        <f>F52+G52+H52</f>
        <v>25000</v>
      </c>
      <c r="F52" s="102"/>
      <c r="G52" s="102"/>
      <c r="H52" s="102">
        <v>25000</v>
      </c>
    </row>
    <row r="53" spans="1:8" s="137" customFormat="1" hidden="1" x14ac:dyDescent="0.25">
      <c r="A53" s="138">
        <v>2</v>
      </c>
      <c r="B53" s="138"/>
      <c r="C53" s="102"/>
      <c r="D53" s="121"/>
      <c r="E53" s="102">
        <f t="shared" ref="E53:E55" si="2">F53+G53+H53</f>
        <v>0</v>
      </c>
      <c r="F53" s="102"/>
      <c r="G53" s="102"/>
      <c r="H53" s="102"/>
    </row>
    <row r="54" spans="1:8" s="137" customFormat="1" hidden="1" x14ac:dyDescent="0.25">
      <c r="A54" s="138">
        <v>3</v>
      </c>
      <c r="B54" s="138"/>
      <c r="C54" s="102"/>
      <c r="D54" s="121"/>
      <c r="E54" s="102">
        <f t="shared" si="2"/>
        <v>0</v>
      </c>
      <c r="F54" s="102"/>
      <c r="G54" s="102"/>
      <c r="H54" s="102"/>
    </row>
    <row r="55" spans="1:8" s="137" customFormat="1" hidden="1" x14ac:dyDescent="0.25">
      <c r="A55" s="138" t="s">
        <v>162</v>
      </c>
      <c r="B55" s="138"/>
      <c r="C55" s="102"/>
      <c r="D55" s="121"/>
      <c r="E55" s="102">
        <f t="shared" si="2"/>
        <v>0</v>
      </c>
      <c r="F55" s="102"/>
      <c r="G55" s="102"/>
      <c r="H55" s="102"/>
    </row>
    <row r="56" spans="1:8" s="132" customFormat="1" x14ac:dyDescent="0.25">
      <c r="A56" s="115"/>
      <c r="B56" s="115" t="s">
        <v>21</v>
      </c>
      <c r="C56" s="115"/>
      <c r="D56" s="115" t="s">
        <v>11</v>
      </c>
      <c r="E56" s="114">
        <f>SUM(E52:E55)</f>
        <v>25000</v>
      </c>
      <c r="F56" s="114">
        <f t="shared" ref="F56" si="3">SUM(F52:F55)</f>
        <v>0</v>
      </c>
      <c r="G56" s="114">
        <f t="shared" ref="G56" si="4">SUM(G52:G55)</f>
        <v>0</v>
      </c>
      <c r="H56" s="114">
        <f t="shared" ref="H56" si="5">SUM(H52:H55)</f>
        <v>25000</v>
      </c>
    </row>
    <row r="57" spans="1:8" x14ac:dyDescent="0.25">
      <c r="A57" s="16"/>
    </row>
  </sheetData>
  <mergeCells count="31">
    <mergeCell ref="A2:E2"/>
    <mergeCell ref="A38:A39"/>
    <mergeCell ref="B38:B39"/>
    <mergeCell ref="C38:C39"/>
    <mergeCell ref="D38:D39"/>
    <mergeCell ref="E38:E39"/>
    <mergeCell ref="A6:A7"/>
    <mergeCell ref="F14:H14"/>
    <mergeCell ref="A14:A15"/>
    <mergeCell ref="B14:B15"/>
    <mergeCell ref="C14:C15"/>
    <mergeCell ref="D14:D15"/>
    <mergeCell ref="E14:E15"/>
    <mergeCell ref="F28:H28"/>
    <mergeCell ref="A28:A29"/>
    <mergeCell ref="B28:B29"/>
    <mergeCell ref="C28:C29"/>
    <mergeCell ref="D28:D29"/>
    <mergeCell ref="E28:E29"/>
    <mergeCell ref="F38:H38"/>
    <mergeCell ref="A49:A50"/>
    <mergeCell ref="B49:B50"/>
    <mergeCell ref="C49:C50"/>
    <mergeCell ref="D49:D50"/>
    <mergeCell ref="E49:E50"/>
    <mergeCell ref="F49:H49"/>
    <mergeCell ref="F6:H6"/>
    <mergeCell ref="E6:E7"/>
    <mergeCell ref="D6:D7"/>
    <mergeCell ref="C6:C7"/>
    <mergeCell ref="B6:B7"/>
  </mergeCells>
  <printOptions horizontalCentered="1"/>
  <pageMargins left="0.78740157480314965" right="0.19685039370078741" top="0.19685039370078741" bottom="0.19685039370078741" header="0" footer="0"/>
  <pageSetup paperSize="9" scale="71" fitToHeight="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H26"/>
  <sheetViews>
    <sheetView workbookViewId="0">
      <selection activeCell="L9" sqref="L9"/>
    </sheetView>
  </sheetViews>
  <sheetFormatPr defaultRowHeight="15.75" x14ac:dyDescent="0.25"/>
  <cols>
    <col min="1" max="1" width="5.42578125" style="1" customWidth="1"/>
    <col min="2" max="2" width="30.5703125" style="1" customWidth="1"/>
    <col min="3" max="3" width="16.140625" style="1" customWidth="1"/>
    <col min="4" max="4" width="14.7109375" style="1" customWidth="1"/>
    <col min="5" max="5" width="21.7109375" style="1" customWidth="1"/>
    <col min="6" max="6" width="10.42578125" style="1" customWidth="1"/>
    <col min="7" max="7" width="15.28515625" style="1" customWidth="1"/>
    <col min="8" max="8" width="14.140625" style="1" customWidth="1"/>
    <col min="9" max="16384" width="9.140625" style="1"/>
  </cols>
  <sheetData>
    <row r="2" spans="1:8" x14ac:dyDescent="0.25">
      <c r="A2" s="454" t="s">
        <v>147</v>
      </c>
      <c r="B2" s="454"/>
      <c r="C2" s="454"/>
      <c r="D2" s="454"/>
      <c r="E2" s="454"/>
    </row>
    <row r="3" spans="1:8" x14ac:dyDescent="0.25">
      <c r="A3" s="16"/>
    </row>
    <row r="4" spans="1:8" x14ac:dyDescent="0.25">
      <c r="A4" s="15" t="s">
        <v>114</v>
      </c>
    </row>
    <row r="5" spans="1:8" x14ac:dyDescent="0.25">
      <c r="A5" s="16"/>
    </row>
    <row r="6" spans="1:8" x14ac:dyDescent="0.25">
      <c r="A6" s="437" t="s">
        <v>22</v>
      </c>
      <c r="B6" s="437" t="s">
        <v>6</v>
      </c>
      <c r="C6" s="437" t="s">
        <v>48</v>
      </c>
      <c r="D6" s="437" t="s">
        <v>49</v>
      </c>
      <c r="E6" s="437" t="s">
        <v>50</v>
      </c>
      <c r="F6" s="400" t="s">
        <v>110</v>
      </c>
      <c r="G6" s="400"/>
      <c r="H6" s="400"/>
    </row>
    <row r="7" spans="1:8" ht="63" x14ac:dyDescent="0.25">
      <c r="A7" s="438"/>
      <c r="B7" s="438"/>
      <c r="C7" s="438"/>
      <c r="D7" s="438"/>
      <c r="E7" s="438"/>
      <c r="F7" s="92" t="s">
        <v>111</v>
      </c>
      <c r="G7" s="92" t="s">
        <v>112</v>
      </c>
      <c r="H7" s="92" t="s">
        <v>113</v>
      </c>
    </row>
    <row r="8" spans="1:8" s="137" customFormat="1" x14ac:dyDescent="0.25">
      <c r="A8" s="139">
        <v>1</v>
      </c>
      <c r="B8" s="139">
        <v>2</v>
      </c>
      <c r="C8" s="139">
        <v>3</v>
      </c>
      <c r="D8" s="139">
        <v>4</v>
      </c>
      <c r="E8" s="139">
        <v>5</v>
      </c>
      <c r="F8" s="139">
        <v>6</v>
      </c>
      <c r="G8" s="139">
        <v>7</v>
      </c>
      <c r="H8" s="139">
        <v>8</v>
      </c>
    </row>
    <row r="9" spans="1:8" s="137" customFormat="1" x14ac:dyDescent="0.25">
      <c r="A9" s="138">
        <v>1</v>
      </c>
      <c r="B9" s="138"/>
      <c r="C9" s="138"/>
      <c r="D9" s="138"/>
      <c r="E9" s="102">
        <f t="shared" ref="E9:E10" si="0">F9+G9+H9</f>
        <v>0</v>
      </c>
      <c r="F9" s="138"/>
      <c r="G9" s="138"/>
      <c r="H9" s="138"/>
    </row>
    <row r="10" spans="1:8" s="137" customFormat="1" x14ac:dyDescent="0.25">
      <c r="A10" s="138">
        <v>2</v>
      </c>
      <c r="B10" s="138"/>
      <c r="C10" s="138"/>
      <c r="D10" s="138"/>
      <c r="E10" s="102">
        <f t="shared" si="0"/>
        <v>0</v>
      </c>
      <c r="F10" s="138"/>
      <c r="G10" s="138"/>
      <c r="H10" s="138"/>
    </row>
    <row r="11" spans="1:8" s="137" customFormat="1" x14ac:dyDescent="0.25">
      <c r="A11" s="138">
        <v>3</v>
      </c>
      <c r="B11" s="138"/>
      <c r="C11" s="102"/>
      <c r="D11" s="138"/>
      <c r="E11" s="102">
        <f>F11+G11+H11</f>
        <v>0</v>
      </c>
      <c r="F11" s="102"/>
      <c r="G11" s="102"/>
      <c r="H11" s="102"/>
    </row>
    <row r="12" spans="1:8" s="137" customFormat="1" x14ac:dyDescent="0.25">
      <c r="A12" s="138" t="s">
        <v>162</v>
      </c>
      <c r="B12" s="138"/>
      <c r="C12" s="102"/>
      <c r="D12" s="138"/>
      <c r="E12" s="102">
        <f>F12+G12+H12</f>
        <v>0</v>
      </c>
      <c r="F12" s="102"/>
      <c r="G12" s="102"/>
      <c r="H12" s="102"/>
    </row>
    <row r="13" spans="1:8" s="132" customFormat="1" x14ac:dyDescent="0.25">
      <c r="A13" s="115"/>
      <c r="B13" s="115" t="s">
        <v>21</v>
      </c>
      <c r="C13" s="115" t="s">
        <v>11</v>
      </c>
      <c r="D13" s="115" t="s">
        <v>11</v>
      </c>
      <c r="E13" s="114">
        <f>SUM(E9:E12)</f>
        <v>0</v>
      </c>
      <c r="F13" s="114">
        <f t="shared" ref="F13:H13" si="1">SUM(F9:F12)</f>
        <v>0</v>
      </c>
      <c r="G13" s="114">
        <f t="shared" si="1"/>
        <v>0</v>
      </c>
      <c r="H13" s="114">
        <f t="shared" si="1"/>
        <v>0</v>
      </c>
    </row>
    <row r="14" spans="1:8" x14ac:dyDescent="0.25">
      <c r="A14" s="16"/>
    </row>
    <row r="15" spans="1:8" ht="31.5" customHeight="1" x14ac:dyDescent="0.25">
      <c r="A15" s="455" t="s">
        <v>148</v>
      </c>
      <c r="B15" s="455"/>
      <c r="C15" s="455"/>
      <c r="D15" s="455"/>
      <c r="E15" s="455"/>
    </row>
    <row r="16" spans="1:8" x14ac:dyDescent="0.25">
      <c r="A16" s="17"/>
    </row>
    <row r="17" spans="1:8" x14ac:dyDescent="0.25">
      <c r="A17" s="15" t="s">
        <v>397</v>
      </c>
    </row>
    <row r="18" spans="1:8" x14ac:dyDescent="0.25">
      <c r="A18" s="16"/>
    </row>
    <row r="19" spans="1:8" x14ac:dyDescent="0.25">
      <c r="A19" s="437" t="s">
        <v>22</v>
      </c>
      <c r="B19" s="437" t="s">
        <v>6</v>
      </c>
      <c r="C19" s="437" t="s">
        <v>48</v>
      </c>
      <c r="D19" s="437" t="s">
        <v>49</v>
      </c>
      <c r="E19" s="437" t="s">
        <v>50</v>
      </c>
      <c r="F19" s="400" t="s">
        <v>110</v>
      </c>
      <c r="G19" s="400"/>
      <c r="H19" s="400"/>
    </row>
    <row r="20" spans="1:8" ht="63" x14ac:dyDescent="0.25">
      <c r="A20" s="438"/>
      <c r="B20" s="438"/>
      <c r="C20" s="438"/>
      <c r="D20" s="438"/>
      <c r="E20" s="438"/>
      <c r="F20" s="139" t="s">
        <v>111</v>
      </c>
      <c r="G20" s="139" t="s">
        <v>112</v>
      </c>
      <c r="H20" s="139" t="s">
        <v>113</v>
      </c>
    </row>
    <row r="21" spans="1:8" s="129" customFormat="1" x14ac:dyDescent="0.25">
      <c r="A21" s="139">
        <v>1</v>
      </c>
      <c r="B21" s="139">
        <v>2</v>
      </c>
      <c r="C21" s="139">
        <v>3</v>
      </c>
      <c r="D21" s="139">
        <v>4</v>
      </c>
      <c r="E21" s="139">
        <v>5</v>
      </c>
      <c r="F21" s="139">
        <v>6</v>
      </c>
      <c r="G21" s="139">
        <v>7</v>
      </c>
      <c r="H21" s="139">
        <v>8</v>
      </c>
    </row>
    <row r="22" spans="1:8" s="137" customFormat="1" ht="31.5" x14ac:dyDescent="0.25">
      <c r="A22" s="138">
        <v>1</v>
      </c>
      <c r="B22" s="138" t="s">
        <v>327</v>
      </c>
      <c r="C22" s="138">
        <v>226.1</v>
      </c>
      <c r="D22" s="138">
        <v>624</v>
      </c>
      <c r="E22" s="102">
        <f>F22+G22+H22</f>
        <v>141088</v>
      </c>
      <c r="F22" s="102"/>
      <c r="G22" s="102">
        <v>141088</v>
      </c>
      <c r="H22" s="102"/>
    </row>
    <row r="23" spans="1:8" s="137" customFormat="1" ht="31.5" x14ac:dyDescent="0.25">
      <c r="A23" s="138">
        <v>2</v>
      </c>
      <c r="B23" s="138" t="s">
        <v>328</v>
      </c>
      <c r="C23" s="138">
        <v>100</v>
      </c>
      <c r="D23" s="138">
        <v>12</v>
      </c>
      <c r="E23" s="102">
        <f>F23+G23+H23</f>
        <v>1200</v>
      </c>
      <c r="F23" s="102"/>
      <c r="G23" s="102">
        <v>1200</v>
      </c>
      <c r="H23" s="102"/>
    </row>
    <row r="24" spans="1:8" s="137" customFormat="1" x14ac:dyDescent="0.25">
      <c r="A24" s="138">
        <v>3</v>
      </c>
      <c r="B24" s="138"/>
      <c r="C24" s="138"/>
      <c r="D24" s="138"/>
      <c r="E24" s="102">
        <f>F24+G24+H24</f>
        <v>0</v>
      </c>
      <c r="F24" s="102"/>
      <c r="G24" s="102"/>
      <c r="H24" s="102"/>
    </row>
    <row r="25" spans="1:8" s="137" customFormat="1" x14ac:dyDescent="0.25">
      <c r="A25" s="138" t="s">
        <v>162</v>
      </c>
      <c r="B25" s="138"/>
      <c r="C25" s="138"/>
      <c r="D25" s="138"/>
      <c r="E25" s="102">
        <f>F25+G25+H25</f>
        <v>0</v>
      </c>
      <c r="F25" s="102"/>
      <c r="G25" s="102"/>
      <c r="H25" s="102"/>
    </row>
    <row r="26" spans="1:8" s="129" customFormat="1" x14ac:dyDescent="0.25">
      <c r="A26" s="48"/>
      <c r="B26" s="115" t="s">
        <v>21</v>
      </c>
      <c r="C26" s="144" t="s">
        <v>11</v>
      </c>
      <c r="D26" s="144" t="s">
        <v>11</v>
      </c>
      <c r="E26" s="114">
        <f>SUM(E22:E25)</f>
        <v>142288</v>
      </c>
      <c r="F26" s="114">
        <f>SUM(F22:F25)</f>
        <v>0</v>
      </c>
      <c r="G26" s="114">
        <f>SUM(G22:G25)</f>
        <v>142288</v>
      </c>
      <c r="H26" s="114">
        <f>SUM(H22:H25)</f>
        <v>0</v>
      </c>
    </row>
  </sheetData>
  <mergeCells count="14">
    <mergeCell ref="A2:E2"/>
    <mergeCell ref="F6:H6"/>
    <mergeCell ref="A6:A7"/>
    <mergeCell ref="B6:B7"/>
    <mergeCell ref="C6:C7"/>
    <mergeCell ref="D6:D7"/>
    <mergeCell ref="E6:E7"/>
    <mergeCell ref="A15:E15"/>
    <mergeCell ref="F19:H19"/>
    <mergeCell ref="A19:A20"/>
    <mergeCell ref="B19:B20"/>
    <mergeCell ref="C19:C20"/>
    <mergeCell ref="D19:D20"/>
    <mergeCell ref="E19:E20"/>
  </mergeCells>
  <printOptions horizontalCentered="1"/>
  <pageMargins left="0.78740157480314965" right="0.19685039370078741" top="0.19685039370078741" bottom="0.19685039370078741" header="0" footer="0"/>
  <pageSetup paperSize="9" scale="72" fitToHeight="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I52"/>
  <sheetViews>
    <sheetView topLeftCell="A13" zoomScaleNormal="100" workbookViewId="0">
      <selection activeCell="N50" sqref="N50"/>
    </sheetView>
  </sheetViews>
  <sheetFormatPr defaultRowHeight="15" x14ac:dyDescent="0.25"/>
  <cols>
    <col min="1" max="1" width="5.7109375" style="6" customWidth="1"/>
    <col min="2" max="2" width="28.5703125" style="6" customWidth="1"/>
    <col min="3" max="3" width="25" style="6" customWidth="1"/>
    <col min="4" max="5" width="14.140625" style="6" customWidth="1"/>
    <col min="6" max="6" width="14.28515625" style="6" customWidth="1"/>
    <col min="7" max="7" width="14.140625" style="6" customWidth="1"/>
    <col min="8" max="9" width="14.28515625" style="6" customWidth="1"/>
  </cols>
  <sheetData>
    <row r="2" spans="1:9" ht="15.75" x14ac:dyDescent="0.25">
      <c r="A2" s="454" t="s">
        <v>149</v>
      </c>
      <c r="B2" s="454"/>
      <c r="C2" s="454"/>
      <c r="D2" s="454"/>
      <c r="E2" s="454"/>
      <c r="F2" s="454"/>
    </row>
    <row r="3" spans="1:9" ht="15.75" x14ac:dyDescent="0.25">
      <c r="A3" s="94"/>
      <c r="B3" s="94"/>
      <c r="C3" s="94"/>
      <c r="D3" s="94"/>
      <c r="E3" s="94"/>
      <c r="F3" s="94"/>
    </row>
    <row r="4" spans="1:9" ht="15.75" x14ac:dyDescent="0.25">
      <c r="A4" s="15" t="s">
        <v>420</v>
      </c>
    </row>
    <row r="5" spans="1:9" ht="15.75" x14ac:dyDescent="0.25">
      <c r="A5" s="16"/>
      <c r="F5" s="60"/>
      <c r="G5" s="60"/>
      <c r="H5" s="60"/>
    </row>
    <row r="6" spans="1:9" ht="15.75" x14ac:dyDescent="0.25">
      <c r="A6" s="437" t="s">
        <v>22</v>
      </c>
      <c r="B6" s="437" t="s">
        <v>17</v>
      </c>
      <c r="C6" s="437" t="s">
        <v>53</v>
      </c>
      <c r="D6" s="437" t="s">
        <v>54</v>
      </c>
      <c r="E6" s="437" t="s">
        <v>55</v>
      </c>
      <c r="F6" s="437" t="s">
        <v>161</v>
      </c>
      <c r="G6" s="444" t="s">
        <v>110</v>
      </c>
      <c r="H6" s="456"/>
      <c r="I6" s="445"/>
    </row>
    <row r="7" spans="1:9" ht="63" x14ac:dyDescent="0.25">
      <c r="A7" s="438"/>
      <c r="B7" s="438"/>
      <c r="C7" s="438"/>
      <c r="D7" s="438"/>
      <c r="E7" s="438"/>
      <c r="F7" s="438"/>
      <c r="G7" s="139" t="s">
        <v>111</v>
      </c>
      <c r="H7" s="139" t="s">
        <v>112</v>
      </c>
      <c r="I7" s="139" t="s">
        <v>113</v>
      </c>
    </row>
    <row r="8" spans="1:9" ht="15.75" x14ac:dyDescent="0.25">
      <c r="A8" s="134">
        <v>1</v>
      </c>
      <c r="B8" s="134">
        <v>2</v>
      </c>
      <c r="C8" s="134">
        <v>3</v>
      </c>
      <c r="D8" s="134">
        <v>4</v>
      </c>
      <c r="E8" s="134">
        <v>5</v>
      </c>
      <c r="F8" s="134">
        <v>6</v>
      </c>
      <c r="G8" s="139">
        <v>7</v>
      </c>
      <c r="H8" s="139">
        <v>8</v>
      </c>
      <c r="I8" s="139">
        <v>9</v>
      </c>
    </row>
    <row r="9" spans="1:9" ht="31.5" x14ac:dyDescent="0.25">
      <c r="A9" s="133">
        <v>1</v>
      </c>
      <c r="B9" s="236" t="s">
        <v>321</v>
      </c>
      <c r="C9" s="237">
        <v>1</v>
      </c>
      <c r="D9" s="138">
        <v>12</v>
      </c>
      <c r="E9" s="102">
        <v>10309.27</v>
      </c>
      <c r="F9" s="102">
        <v>123711.27</v>
      </c>
      <c r="G9" s="102"/>
      <c r="H9" s="102">
        <v>122147</v>
      </c>
      <c r="I9" s="102">
        <v>1565</v>
      </c>
    </row>
    <row r="10" spans="1:9" ht="15.75" x14ac:dyDescent="0.25">
      <c r="A10" s="133">
        <v>2</v>
      </c>
      <c r="B10" s="236" t="s">
        <v>322</v>
      </c>
      <c r="C10" s="237">
        <v>34</v>
      </c>
      <c r="D10" s="138">
        <v>12</v>
      </c>
      <c r="E10" s="102">
        <v>425.79</v>
      </c>
      <c r="F10" s="102">
        <f t="shared" ref="F10:F13" si="0">G10+H10+I10</f>
        <v>173724</v>
      </c>
      <c r="G10" s="102"/>
      <c r="H10" s="102">
        <v>170595</v>
      </c>
      <c r="I10" s="102">
        <v>3129</v>
      </c>
    </row>
    <row r="11" spans="1:9" ht="15.75" hidden="1" x14ac:dyDescent="0.25">
      <c r="A11" s="133">
        <v>3</v>
      </c>
      <c r="B11" s="133"/>
      <c r="C11" s="133"/>
      <c r="D11" s="133"/>
      <c r="E11" s="102"/>
      <c r="F11" s="102">
        <f t="shared" si="0"/>
        <v>0</v>
      </c>
      <c r="G11" s="102"/>
      <c r="H11" s="102"/>
      <c r="I11" s="102"/>
    </row>
    <row r="12" spans="1:9" ht="15.75" hidden="1" x14ac:dyDescent="0.25">
      <c r="A12" s="133" t="s">
        <v>162</v>
      </c>
      <c r="B12" s="133"/>
      <c r="C12" s="133"/>
      <c r="D12" s="133"/>
      <c r="E12" s="102"/>
      <c r="F12" s="102">
        <f t="shared" si="0"/>
        <v>0</v>
      </c>
      <c r="G12" s="102"/>
      <c r="H12" s="102"/>
      <c r="I12" s="102"/>
    </row>
    <row r="13" spans="1:9" ht="15.75" x14ac:dyDescent="0.25">
      <c r="A13" s="115"/>
      <c r="B13" s="115" t="s">
        <v>21</v>
      </c>
      <c r="C13" s="115" t="s">
        <v>11</v>
      </c>
      <c r="D13" s="115" t="s">
        <v>11</v>
      </c>
      <c r="E13" s="115" t="s">
        <v>11</v>
      </c>
      <c r="F13" s="114">
        <f t="shared" si="0"/>
        <v>297436</v>
      </c>
      <c r="G13" s="114">
        <f>SUM(G9:G12)</f>
        <v>0</v>
      </c>
      <c r="H13" s="114">
        <f>SUM(H9:H12)</f>
        <v>292742</v>
      </c>
      <c r="I13" s="114">
        <f>SUM(I9:I12)</f>
        <v>4694</v>
      </c>
    </row>
    <row r="14" spans="1:9" ht="15.75" hidden="1" x14ac:dyDescent="0.25">
      <c r="A14" s="94"/>
      <c r="B14" s="94"/>
      <c r="C14" s="94"/>
      <c r="D14" s="94"/>
      <c r="E14" s="94"/>
      <c r="F14" s="94"/>
    </row>
    <row r="15" spans="1:9" ht="15.75" hidden="1" x14ac:dyDescent="0.25">
      <c r="A15" s="454" t="s">
        <v>150</v>
      </c>
      <c r="B15" s="454"/>
      <c r="C15" s="454"/>
      <c r="D15" s="454"/>
      <c r="E15" s="454"/>
      <c r="F15" s="1"/>
      <c r="G15" s="1"/>
      <c r="H15" s="1"/>
      <c r="I15" s="1"/>
    </row>
    <row r="16" spans="1:9" ht="15.75" hidden="1" x14ac:dyDescent="0.25">
      <c r="A16" s="94"/>
      <c r="B16" s="1"/>
      <c r="C16" s="1"/>
      <c r="D16" s="1"/>
      <c r="E16" s="1"/>
      <c r="F16" s="1"/>
      <c r="G16" s="1"/>
      <c r="H16" s="1"/>
      <c r="I16" s="1"/>
    </row>
    <row r="17" spans="1:9" ht="15.75" hidden="1" x14ac:dyDescent="0.25">
      <c r="A17" s="15" t="s">
        <v>114</v>
      </c>
      <c r="B17" s="1"/>
      <c r="C17" s="1"/>
      <c r="D17" s="1"/>
      <c r="E17" s="1"/>
      <c r="F17" s="1"/>
      <c r="G17" s="1"/>
      <c r="H17" s="1"/>
      <c r="I17" s="1"/>
    </row>
    <row r="18" spans="1:9" ht="15.75" hidden="1" x14ac:dyDescent="0.25">
      <c r="A18" s="15"/>
      <c r="B18" s="1"/>
      <c r="C18" s="1"/>
      <c r="D18" s="1"/>
      <c r="E18" s="1"/>
      <c r="F18" s="1"/>
      <c r="G18" s="1"/>
      <c r="H18" s="1"/>
      <c r="I18" s="1"/>
    </row>
    <row r="19" spans="1:9" ht="15.75" hidden="1" x14ac:dyDescent="0.25">
      <c r="A19" s="437" t="s">
        <v>22</v>
      </c>
      <c r="B19" s="440" t="s">
        <v>17</v>
      </c>
      <c r="C19" s="441"/>
      <c r="D19" s="437" t="s">
        <v>56</v>
      </c>
      <c r="E19" s="437" t="s">
        <v>57</v>
      </c>
      <c r="F19" s="437" t="s">
        <v>58</v>
      </c>
      <c r="G19" s="444" t="s">
        <v>110</v>
      </c>
      <c r="H19" s="456"/>
      <c r="I19" s="445"/>
    </row>
    <row r="20" spans="1:9" ht="63" hidden="1" x14ac:dyDescent="0.25">
      <c r="A20" s="438"/>
      <c r="B20" s="442"/>
      <c r="C20" s="443"/>
      <c r="D20" s="438"/>
      <c r="E20" s="438"/>
      <c r="F20" s="438"/>
      <c r="G20" s="139" t="s">
        <v>111</v>
      </c>
      <c r="H20" s="139" t="s">
        <v>112</v>
      </c>
      <c r="I20" s="139" t="s">
        <v>113</v>
      </c>
    </row>
    <row r="21" spans="1:9" ht="15.75" hidden="1" x14ac:dyDescent="0.25">
      <c r="A21" s="134">
        <v>1</v>
      </c>
      <c r="B21" s="444">
        <v>2</v>
      </c>
      <c r="C21" s="445"/>
      <c r="D21" s="134">
        <v>3</v>
      </c>
      <c r="E21" s="134">
        <v>4</v>
      </c>
      <c r="F21" s="134">
        <v>5</v>
      </c>
      <c r="G21" s="139">
        <v>6</v>
      </c>
      <c r="H21" s="139">
        <v>7</v>
      </c>
      <c r="I21" s="139">
        <v>8</v>
      </c>
    </row>
    <row r="22" spans="1:9" ht="15.75" hidden="1" x14ac:dyDescent="0.25">
      <c r="A22" s="133">
        <v>1</v>
      </c>
      <c r="B22" s="446"/>
      <c r="C22" s="447"/>
      <c r="D22" s="133"/>
      <c r="E22" s="102"/>
      <c r="F22" s="102">
        <f>G22+H22+I22</f>
        <v>0</v>
      </c>
      <c r="G22" s="102"/>
      <c r="H22" s="102"/>
      <c r="I22" s="102"/>
    </row>
    <row r="23" spans="1:9" ht="15.75" hidden="1" x14ac:dyDescent="0.25">
      <c r="A23" s="133">
        <v>2</v>
      </c>
      <c r="B23" s="446"/>
      <c r="C23" s="447"/>
      <c r="D23" s="133"/>
      <c r="E23" s="102"/>
      <c r="F23" s="102">
        <f t="shared" ref="F23:F25" si="1">G23+H23+I23</f>
        <v>0</v>
      </c>
      <c r="G23" s="102"/>
      <c r="H23" s="102"/>
      <c r="I23" s="102"/>
    </row>
    <row r="24" spans="1:9" ht="15.75" hidden="1" x14ac:dyDescent="0.25">
      <c r="A24" s="133">
        <v>3</v>
      </c>
      <c r="B24" s="135"/>
      <c r="C24" s="136"/>
      <c r="D24" s="133"/>
      <c r="E24" s="102"/>
      <c r="F24" s="102">
        <f t="shared" si="1"/>
        <v>0</v>
      </c>
      <c r="G24" s="102"/>
      <c r="H24" s="102"/>
      <c r="I24" s="102"/>
    </row>
    <row r="25" spans="1:9" ht="15.75" hidden="1" x14ac:dyDescent="0.25">
      <c r="A25" s="133" t="s">
        <v>162</v>
      </c>
      <c r="B25" s="446"/>
      <c r="C25" s="447"/>
      <c r="D25" s="133"/>
      <c r="E25" s="102"/>
      <c r="F25" s="102">
        <f t="shared" si="1"/>
        <v>0</v>
      </c>
      <c r="G25" s="102"/>
      <c r="H25" s="102"/>
      <c r="I25" s="102"/>
    </row>
    <row r="26" spans="1:9" ht="15.75" hidden="1" x14ac:dyDescent="0.25">
      <c r="A26" s="115"/>
      <c r="B26" s="450" t="s">
        <v>21</v>
      </c>
      <c r="C26" s="451"/>
      <c r="D26" s="115"/>
      <c r="E26" s="114"/>
      <c r="F26" s="114">
        <f>SUM(F22:F25)</f>
        <v>0</v>
      </c>
      <c r="G26" s="114">
        <f>SUM(G22:G25)</f>
        <v>0</v>
      </c>
      <c r="H26" s="114">
        <f t="shared" ref="H26:I26" si="2">SUM(H22:H25)</f>
        <v>0</v>
      </c>
      <c r="I26" s="114">
        <f t="shared" si="2"/>
        <v>0</v>
      </c>
    </row>
    <row r="27" spans="1:9" ht="15.75" hidden="1" x14ac:dyDescent="0.25">
      <c r="A27" s="1"/>
      <c r="B27" s="1"/>
      <c r="C27" s="1"/>
      <c r="D27" s="1"/>
      <c r="E27" s="1"/>
      <c r="F27" s="1"/>
      <c r="G27" s="1"/>
      <c r="H27" s="1"/>
      <c r="I27" s="1"/>
    </row>
    <row r="28" spans="1:9" ht="15.75" x14ac:dyDescent="0.25">
      <c r="A28" s="454" t="s">
        <v>151</v>
      </c>
      <c r="B28" s="454"/>
      <c r="C28" s="454"/>
      <c r="D28" s="454"/>
      <c r="E28" s="454"/>
      <c r="F28" s="454"/>
      <c r="G28" s="1"/>
      <c r="H28" s="1"/>
      <c r="I28" s="1"/>
    </row>
    <row r="29" spans="1:9" ht="15.75" x14ac:dyDescent="0.25">
      <c r="A29" s="94"/>
      <c r="B29" s="94"/>
      <c r="C29" s="94"/>
      <c r="D29" s="94"/>
      <c r="E29" s="94"/>
      <c r="F29" s="94"/>
      <c r="G29" s="1"/>
      <c r="H29" s="1"/>
      <c r="I29" s="1"/>
    </row>
    <row r="30" spans="1:9" ht="15.75" x14ac:dyDescent="0.25">
      <c r="A30" s="15" t="s">
        <v>421</v>
      </c>
      <c r="B30" s="1"/>
      <c r="C30" s="1"/>
      <c r="D30" s="1"/>
      <c r="E30" s="1"/>
      <c r="F30" s="1"/>
      <c r="G30" s="1"/>
      <c r="H30" s="1"/>
      <c r="I30" s="1"/>
    </row>
    <row r="31" spans="1:9" ht="15.75" x14ac:dyDescent="0.25">
      <c r="A31" s="1"/>
      <c r="B31" s="1"/>
      <c r="C31" s="1"/>
      <c r="D31" s="1"/>
      <c r="E31" s="1"/>
      <c r="F31" s="1"/>
      <c r="G31" s="1"/>
      <c r="H31" s="1"/>
      <c r="I31" s="1"/>
    </row>
    <row r="32" spans="1:9" ht="15.75" x14ac:dyDescent="0.25">
      <c r="A32" s="437" t="s">
        <v>22</v>
      </c>
      <c r="B32" s="437" t="s">
        <v>6</v>
      </c>
      <c r="C32" s="437" t="s">
        <v>59</v>
      </c>
      <c r="D32" s="437" t="s">
        <v>92</v>
      </c>
      <c r="E32" s="437" t="s">
        <v>60</v>
      </c>
      <c r="F32" s="437" t="s">
        <v>160</v>
      </c>
      <c r="G32" s="444" t="s">
        <v>110</v>
      </c>
      <c r="H32" s="456"/>
      <c r="I32" s="445"/>
    </row>
    <row r="33" spans="1:9" ht="63" x14ac:dyDescent="0.25">
      <c r="A33" s="438"/>
      <c r="B33" s="438"/>
      <c r="C33" s="438"/>
      <c r="D33" s="438"/>
      <c r="E33" s="438"/>
      <c r="F33" s="438"/>
      <c r="G33" s="139" t="s">
        <v>111</v>
      </c>
      <c r="H33" s="139" t="s">
        <v>112</v>
      </c>
      <c r="I33" s="139" t="s">
        <v>113</v>
      </c>
    </row>
    <row r="34" spans="1:9" ht="15.75" x14ac:dyDescent="0.25">
      <c r="A34" s="134">
        <v>1</v>
      </c>
      <c r="B34" s="134">
        <v>2</v>
      </c>
      <c r="C34" s="134">
        <v>4</v>
      </c>
      <c r="D34" s="134">
        <v>5</v>
      </c>
      <c r="E34" s="134">
        <v>6</v>
      </c>
      <c r="F34" s="134">
        <v>7</v>
      </c>
      <c r="G34" s="139">
        <v>8</v>
      </c>
      <c r="H34" s="139">
        <v>9</v>
      </c>
      <c r="I34" s="139">
        <v>10</v>
      </c>
    </row>
    <row r="35" spans="1:9" ht="15.75" x14ac:dyDescent="0.25">
      <c r="A35" s="133">
        <v>1</v>
      </c>
      <c r="B35" s="138" t="s">
        <v>317</v>
      </c>
      <c r="C35" s="102">
        <v>474900</v>
      </c>
      <c r="D35" s="102">
        <v>6.52</v>
      </c>
      <c r="E35" s="235">
        <v>4.2999999999999997E-2</v>
      </c>
      <c r="F35" s="102">
        <v>3404352</v>
      </c>
      <c r="G35" s="102"/>
      <c r="H35" s="102">
        <v>3284352</v>
      </c>
      <c r="I35" s="102">
        <v>120000</v>
      </c>
    </row>
    <row r="36" spans="1:9" ht="31.5" x14ac:dyDescent="0.25">
      <c r="A36" s="133">
        <v>2</v>
      </c>
      <c r="B36" s="138" t="s">
        <v>318</v>
      </c>
      <c r="C36" s="138">
        <v>1658.38</v>
      </c>
      <c r="D36" s="102">
        <v>2233.2600000000002</v>
      </c>
      <c r="E36" s="235">
        <v>4.2999999999999997E-2</v>
      </c>
      <c r="F36" s="102">
        <v>3870000</v>
      </c>
      <c r="G36" s="102"/>
      <c r="H36" s="102">
        <v>3770000</v>
      </c>
      <c r="I36" s="102">
        <v>100000</v>
      </c>
    </row>
    <row r="37" spans="1:9" ht="15.75" x14ac:dyDescent="0.25">
      <c r="A37" s="133">
        <v>3</v>
      </c>
      <c r="B37" s="138" t="s">
        <v>319</v>
      </c>
      <c r="C37" s="102">
        <v>2.4</v>
      </c>
      <c r="D37" s="123">
        <v>2745.16</v>
      </c>
      <c r="E37" s="235">
        <v>4.2999999999999997E-2</v>
      </c>
      <c r="F37" s="102">
        <v>16470.96</v>
      </c>
      <c r="G37" s="102"/>
      <c r="H37" s="102">
        <v>16471</v>
      </c>
      <c r="I37" s="102"/>
    </row>
    <row r="38" spans="1:9" ht="31.5" x14ac:dyDescent="0.25">
      <c r="A38" s="133">
        <v>4</v>
      </c>
      <c r="B38" s="138" t="s">
        <v>320</v>
      </c>
      <c r="C38" s="138">
        <v>35004</v>
      </c>
      <c r="D38" s="123">
        <v>22.86</v>
      </c>
      <c r="E38" s="235">
        <v>4.2999999999999997E-2</v>
      </c>
      <c r="F38" s="102">
        <f>G38+H38+I38</f>
        <v>800000</v>
      </c>
      <c r="G38" s="102"/>
      <c r="H38" s="102">
        <v>750000</v>
      </c>
      <c r="I38" s="102">
        <v>50000</v>
      </c>
    </row>
    <row r="39" spans="1:9" ht="15.75" x14ac:dyDescent="0.25">
      <c r="A39" s="115"/>
      <c r="B39" s="115" t="s">
        <v>21</v>
      </c>
      <c r="C39" s="115" t="s">
        <v>11</v>
      </c>
      <c r="D39" s="115" t="s">
        <v>11</v>
      </c>
      <c r="E39" s="115" t="s">
        <v>11</v>
      </c>
      <c r="F39" s="114">
        <f>G39+H39+I39</f>
        <v>8090823</v>
      </c>
      <c r="G39" s="114">
        <f>SUM(G35:G38)</f>
        <v>0</v>
      </c>
      <c r="H39" s="114">
        <f>SUM(H35:H38)</f>
        <v>7820823</v>
      </c>
      <c r="I39" s="114">
        <f>SUM(I35:I38)</f>
        <v>270000</v>
      </c>
    </row>
    <row r="40" spans="1:9" ht="15.75" x14ac:dyDescent="0.25">
      <c r="A40" s="94"/>
      <c r="B40" s="94"/>
      <c r="C40" s="94"/>
      <c r="D40" s="94"/>
      <c r="E40" s="94"/>
      <c r="F40" s="94"/>
      <c r="G40" s="1"/>
      <c r="H40" s="1"/>
      <c r="I40" s="1"/>
    </row>
    <row r="41" spans="1:9" ht="15.75" x14ac:dyDescent="0.25">
      <c r="A41" s="455" t="s">
        <v>152</v>
      </c>
      <c r="B41" s="455"/>
      <c r="C41" s="455"/>
      <c r="D41" s="455"/>
      <c r="E41" s="455"/>
      <c r="F41" s="1"/>
      <c r="G41" s="1"/>
      <c r="H41" s="1"/>
      <c r="I41" s="1"/>
    </row>
    <row r="42" spans="1:9" ht="15.75" x14ac:dyDescent="0.25">
      <c r="A42" s="16"/>
      <c r="B42" s="1"/>
      <c r="C42" s="1"/>
      <c r="D42" s="1"/>
      <c r="E42" s="1"/>
      <c r="F42" s="1"/>
      <c r="G42" s="1"/>
      <c r="H42" s="1"/>
      <c r="I42" s="1"/>
    </row>
    <row r="43" spans="1:9" ht="15.75" x14ac:dyDescent="0.25">
      <c r="A43" s="15" t="s">
        <v>422</v>
      </c>
      <c r="B43" s="1"/>
      <c r="C43" s="1"/>
      <c r="D43" s="1"/>
      <c r="E43" s="1"/>
      <c r="F43" s="1"/>
      <c r="G43" s="1"/>
      <c r="H43" s="1"/>
      <c r="I43" s="1"/>
    </row>
    <row r="44" spans="1:9" ht="15.75" x14ac:dyDescent="0.25">
      <c r="A44" s="16"/>
      <c r="B44" s="1"/>
      <c r="C44" s="1"/>
      <c r="D44" s="1"/>
      <c r="E44" s="1"/>
      <c r="F44" s="1"/>
      <c r="G44" s="1"/>
      <c r="H44" s="1"/>
      <c r="I44" s="1"/>
    </row>
    <row r="45" spans="1:9" ht="15.75" x14ac:dyDescent="0.25">
      <c r="A45" s="385" t="s">
        <v>22</v>
      </c>
      <c r="B45" s="440" t="s">
        <v>6</v>
      </c>
      <c r="C45" s="441"/>
      <c r="D45" s="385" t="s">
        <v>61</v>
      </c>
      <c r="E45" s="385" t="s">
        <v>62</v>
      </c>
      <c r="F45" s="385" t="s">
        <v>63</v>
      </c>
      <c r="G45" s="444" t="s">
        <v>110</v>
      </c>
      <c r="H45" s="456"/>
      <c r="I45" s="445"/>
    </row>
    <row r="46" spans="1:9" ht="63" x14ac:dyDescent="0.25">
      <c r="A46" s="385"/>
      <c r="B46" s="442"/>
      <c r="C46" s="443"/>
      <c r="D46" s="385"/>
      <c r="E46" s="385"/>
      <c r="F46" s="385"/>
      <c r="G46" s="139" t="s">
        <v>111</v>
      </c>
      <c r="H46" s="139" t="s">
        <v>112</v>
      </c>
      <c r="I46" s="139" t="s">
        <v>113</v>
      </c>
    </row>
    <row r="47" spans="1:9" ht="15.75" x14ac:dyDescent="0.25">
      <c r="A47" s="134">
        <v>1</v>
      </c>
      <c r="B47" s="444">
        <v>2</v>
      </c>
      <c r="C47" s="445"/>
      <c r="D47" s="134">
        <v>4</v>
      </c>
      <c r="E47" s="134">
        <v>5</v>
      </c>
      <c r="F47" s="134">
        <v>6</v>
      </c>
      <c r="G47" s="139">
        <v>7</v>
      </c>
      <c r="H47" s="139">
        <v>8</v>
      </c>
      <c r="I47" s="139">
        <v>9</v>
      </c>
    </row>
    <row r="48" spans="1:9" ht="15.75" customHeight="1" x14ac:dyDescent="0.25">
      <c r="A48" s="133">
        <v>1</v>
      </c>
      <c r="B48" s="446" t="s">
        <v>323</v>
      </c>
      <c r="C48" s="447"/>
      <c r="D48" s="138">
        <v>2</v>
      </c>
      <c r="E48" s="238">
        <f>I48/12/D48</f>
        <v>18308</v>
      </c>
      <c r="F48" s="102">
        <f>G48+H48+I48</f>
        <v>439392</v>
      </c>
      <c r="G48" s="102"/>
      <c r="H48" s="102"/>
      <c r="I48" s="102">
        <v>439392</v>
      </c>
    </row>
    <row r="49" spans="1:9" ht="15.75" customHeight="1" x14ac:dyDescent="0.25">
      <c r="A49" s="133">
        <v>2</v>
      </c>
      <c r="B49" s="446" t="s">
        <v>324</v>
      </c>
      <c r="C49" s="447"/>
      <c r="D49" s="138">
        <v>1</v>
      </c>
      <c r="E49" s="138">
        <v>4183</v>
      </c>
      <c r="F49" s="102">
        <f>G49+H49+I49</f>
        <v>50196</v>
      </c>
      <c r="G49" s="102"/>
      <c r="H49" s="102"/>
      <c r="I49" s="102">
        <v>50196</v>
      </c>
    </row>
    <row r="50" spans="1:9" ht="15.75" customHeight="1" x14ac:dyDescent="0.25">
      <c r="A50" s="133">
        <v>3</v>
      </c>
      <c r="B50" s="446" t="s">
        <v>325</v>
      </c>
      <c r="C50" s="447"/>
      <c r="D50" s="138">
        <v>1</v>
      </c>
      <c r="E50" s="138">
        <v>44201</v>
      </c>
      <c r="F50" s="102">
        <f>G50+H50+I50</f>
        <v>530412</v>
      </c>
      <c r="G50" s="102"/>
      <c r="H50" s="102"/>
      <c r="I50" s="102">
        <v>530412</v>
      </c>
    </row>
    <row r="51" spans="1:9" ht="15.75" x14ac:dyDescent="0.25">
      <c r="A51" s="133" t="s">
        <v>162</v>
      </c>
      <c r="B51" s="446"/>
      <c r="C51" s="447"/>
      <c r="D51" s="133"/>
      <c r="E51" s="133"/>
      <c r="F51" s="102">
        <f>G51+H51+I51</f>
        <v>0</v>
      </c>
      <c r="G51" s="102"/>
      <c r="H51" s="102"/>
      <c r="I51" s="102"/>
    </row>
    <row r="52" spans="1:9" ht="15.75" x14ac:dyDescent="0.25">
      <c r="A52" s="115"/>
      <c r="B52" s="450" t="s">
        <v>21</v>
      </c>
      <c r="C52" s="451"/>
      <c r="D52" s="115" t="s">
        <v>11</v>
      </c>
      <c r="E52" s="115" t="s">
        <v>11</v>
      </c>
      <c r="F52" s="114">
        <f>SUM(F48:F51)</f>
        <v>1020000</v>
      </c>
      <c r="G52" s="114">
        <f>SUM(G48:G51)</f>
        <v>0</v>
      </c>
      <c r="H52" s="114">
        <f>SUM(H48:H51)</f>
        <v>0</v>
      </c>
      <c r="I52" s="114">
        <f>SUM(I48:I51)</f>
        <v>1020000</v>
      </c>
    </row>
  </sheetData>
  <mergeCells count="41">
    <mergeCell ref="A2:F2"/>
    <mergeCell ref="A6:A7"/>
    <mergeCell ref="B6:B7"/>
    <mergeCell ref="C6:C7"/>
    <mergeCell ref="D6:D7"/>
    <mergeCell ref="E6:E7"/>
    <mergeCell ref="F6:F7"/>
    <mergeCell ref="A28:F28"/>
    <mergeCell ref="G6:I6"/>
    <mergeCell ref="A15:E15"/>
    <mergeCell ref="A19:A20"/>
    <mergeCell ref="B19:C20"/>
    <mergeCell ref="D19:D20"/>
    <mergeCell ref="E19:E20"/>
    <mergeCell ref="F19:F20"/>
    <mergeCell ref="G19:I19"/>
    <mergeCell ref="B21:C21"/>
    <mergeCell ref="B22:C22"/>
    <mergeCell ref="B23:C23"/>
    <mergeCell ref="B25:C25"/>
    <mergeCell ref="B26:C26"/>
    <mergeCell ref="G32:I32"/>
    <mergeCell ref="A41:E41"/>
    <mergeCell ref="A45:A46"/>
    <mergeCell ref="B45:C46"/>
    <mergeCell ref="D45:D46"/>
    <mergeCell ref="E45:E46"/>
    <mergeCell ref="F45:F46"/>
    <mergeCell ref="G45:I45"/>
    <mergeCell ref="A32:A33"/>
    <mergeCell ref="B32:B33"/>
    <mergeCell ref="C32:C33"/>
    <mergeCell ref="D32:D33"/>
    <mergeCell ref="E32:E33"/>
    <mergeCell ref="F32:F33"/>
    <mergeCell ref="B47:C47"/>
    <mergeCell ref="B48:C48"/>
    <mergeCell ref="B49:C49"/>
    <mergeCell ref="B51:C51"/>
    <mergeCell ref="B52:C52"/>
    <mergeCell ref="B50:C50"/>
  </mergeCells>
  <pageMargins left="0.78740157480314965" right="0.19685039370078741" top="0.19685039370078741" bottom="0.19685039370078741" header="0.31496062992125984" footer="0.31496062992125984"/>
  <pageSetup paperSize="9" scale="64" fitToHeight="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M33"/>
  <sheetViews>
    <sheetView topLeftCell="A16" zoomScaleNormal="100" workbookViewId="0">
      <selection activeCell="B19" sqref="B19"/>
    </sheetView>
  </sheetViews>
  <sheetFormatPr defaultColWidth="6" defaultRowHeight="15.75" x14ac:dyDescent="0.25"/>
  <cols>
    <col min="1" max="1" width="5.5703125" style="1" customWidth="1"/>
    <col min="2" max="2" width="42.85546875" style="1" customWidth="1"/>
    <col min="3" max="3" width="16.42578125" style="1" customWidth="1"/>
    <col min="4" max="4" width="14.28515625" style="1" customWidth="1"/>
    <col min="5" max="5" width="16.7109375" style="1" customWidth="1"/>
    <col min="6" max="6" width="14.28515625" style="1" customWidth="1"/>
    <col min="7" max="7" width="14.140625" style="1" customWidth="1"/>
    <col min="8" max="8" width="17" style="1" customWidth="1"/>
    <col min="9" max="9" width="18.85546875" style="1" customWidth="1"/>
    <col min="10" max="10" width="14.140625" style="1" customWidth="1"/>
    <col min="11" max="11" width="6" style="1" customWidth="1"/>
    <col min="12" max="12" width="13.140625" style="1" customWidth="1"/>
    <col min="13" max="13" width="12.140625" style="1" customWidth="1"/>
    <col min="14" max="14" width="6" style="1" customWidth="1"/>
    <col min="15" max="16384" width="6" style="1"/>
  </cols>
  <sheetData>
    <row r="2" spans="1:10" x14ac:dyDescent="0.25">
      <c r="A2" s="455" t="s">
        <v>153</v>
      </c>
      <c r="B2" s="455"/>
      <c r="C2" s="455"/>
      <c r="D2" s="455"/>
      <c r="E2" s="455"/>
    </row>
    <row r="3" spans="1:10" x14ac:dyDescent="0.25">
      <c r="A3" s="17"/>
    </row>
    <row r="4" spans="1:10" x14ac:dyDescent="0.25">
      <c r="A4" s="15" t="s">
        <v>329</v>
      </c>
    </row>
    <row r="5" spans="1:10" x14ac:dyDescent="0.25">
      <c r="A5" s="15"/>
    </row>
    <row r="6" spans="1:10" x14ac:dyDescent="0.25">
      <c r="A6" s="437" t="s">
        <v>22</v>
      </c>
      <c r="B6" s="437" t="s">
        <v>17</v>
      </c>
      <c r="C6" s="437" t="s">
        <v>64</v>
      </c>
      <c r="D6" s="437" t="s">
        <v>65</v>
      </c>
      <c r="E6" s="437" t="s">
        <v>96</v>
      </c>
      <c r="F6" s="444" t="s">
        <v>110</v>
      </c>
      <c r="G6" s="456"/>
      <c r="H6" s="445"/>
      <c r="I6" s="8"/>
      <c r="J6" s="8"/>
    </row>
    <row r="7" spans="1:10" ht="66" customHeight="1" x14ac:dyDescent="0.25">
      <c r="A7" s="438"/>
      <c r="B7" s="438"/>
      <c r="C7" s="438"/>
      <c r="D7" s="438"/>
      <c r="E7" s="438"/>
      <c r="F7" s="92" t="s">
        <v>111</v>
      </c>
      <c r="G7" s="92" t="s">
        <v>112</v>
      </c>
      <c r="H7" s="92" t="s">
        <v>113</v>
      </c>
      <c r="I7" s="8"/>
      <c r="J7" s="8"/>
    </row>
    <row r="8" spans="1:10" x14ac:dyDescent="0.25">
      <c r="A8" s="43">
        <v>1</v>
      </c>
      <c r="B8" s="43">
        <v>2</v>
      </c>
      <c r="C8" s="43">
        <v>3</v>
      </c>
      <c r="D8" s="43">
        <v>4</v>
      </c>
      <c r="E8" s="43">
        <v>5</v>
      </c>
      <c r="F8" s="56">
        <v>6</v>
      </c>
      <c r="G8" s="56">
        <v>7</v>
      </c>
      <c r="H8" s="86">
        <v>8</v>
      </c>
      <c r="I8" s="8"/>
      <c r="J8" s="8"/>
    </row>
    <row r="9" spans="1:10" ht="22.5" x14ac:dyDescent="0.25">
      <c r="A9" s="234">
        <v>1</v>
      </c>
      <c r="B9" s="239" t="s">
        <v>330</v>
      </c>
      <c r="C9" s="234" t="s">
        <v>413</v>
      </c>
      <c r="D9" s="234">
        <v>12</v>
      </c>
      <c r="E9" s="241">
        <f>F9+G9+H9</f>
        <v>26075</v>
      </c>
      <c r="F9" s="234"/>
      <c r="G9" s="242">
        <v>26075</v>
      </c>
      <c r="H9" s="234"/>
      <c r="I9" s="8"/>
      <c r="J9" s="8"/>
    </row>
    <row r="10" spans="1:10" ht="22.5" x14ac:dyDescent="0.25">
      <c r="A10" s="234">
        <v>2</v>
      </c>
      <c r="B10" s="239" t="s">
        <v>342</v>
      </c>
      <c r="C10" s="234" t="s">
        <v>415</v>
      </c>
      <c r="D10" s="234">
        <v>12</v>
      </c>
      <c r="E10" s="241">
        <f>F10+G10+H10</f>
        <v>460208</v>
      </c>
      <c r="F10" s="234"/>
      <c r="G10" s="241">
        <v>355908</v>
      </c>
      <c r="H10" s="241">
        <v>104300</v>
      </c>
      <c r="I10" s="8"/>
      <c r="J10" s="8"/>
    </row>
    <row r="11" spans="1:10" ht="22.5" x14ac:dyDescent="0.25">
      <c r="A11" s="234">
        <v>3</v>
      </c>
      <c r="B11" s="239" t="s">
        <v>343</v>
      </c>
      <c r="C11" s="234" t="s">
        <v>416</v>
      </c>
      <c r="D11" s="234">
        <v>12</v>
      </c>
      <c r="E11" s="241">
        <f>F11+G11+H11</f>
        <v>43235</v>
      </c>
      <c r="F11" s="234"/>
      <c r="G11" s="241">
        <v>43235</v>
      </c>
      <c r="H11" s="234"/>
      <c r="I11" s="8"/>
      <c r="J11" s="8"/>
    </row>
    <row r="12" spans="1:10" ht="22.5" x14ac:dyDescent="0.25">
      <c r="A12" s="234">
        <v>4</v>
      </c>
      <c r="B12" s="239" t="s">
        <v>344</v>
      </c>
      <c r="C12" s="234" t="s">
        <v>418</v>
      </c>
      <c r="D12" s="234">
        <v>12</v>
      </c>
      <c r="E12" s="241">
        <f>F12+G12+H12</f>
        <v>156450</v>
      </c>
      <c r="F12" s="234"/>
      <c r="G12" s="241">
        <v>156450</v>
      </c>
      <c r="H12" s="234"/>
      <c r="I12" s="8"/>
      <c r="J12" s="8"/>
    </row>
    <row r="13" spans="1:10" ht="22.5" x14ac:dyDescent="0.25">
      <c r="A13" s="234">
        <v>5</v>
      </c>
      <c r="B13" s="239" t="s">
        <v>331</v>
      </c>
      <c r="C13" s="234" t="s">
        <v>408</v>
      </c>
      <c r="D13" s="234">
        <v>12</v>
      </c>
      <c r="E13" s="241">
        <f>F13+G13+H13</f>
        <v>131000</v>
      </c>
      <c r="F13" s="292"/>
      <c r="G13" s="241">
        <v>131000</v>
      </c>
      <c r="H13" s="292"/>
      <c r="I13" s="8"/>
      <c r="J13" s="8"/>
    </row>
    <row r="14" spans="1:10" ht="22.5" x14ac:dyDescent="0.25">
      <c r="A14" s="234">
        <v>6</v>
      </c>
      <c r="B14" s="239" t="s">
        <v>332</v>
      </c>
      <c r="C14" s="234" t="s">
        <v>406</v>
      </c>
      <c r="D14" s="234">
        <v>12</v>
      </c>
      <c r="E14" s="241">
        <f>G14</f>
        <v>48979</v>
      </c>
      <c r="F14" s="234"/>
      <c r="G14" s="242">
        <v>48979</v>
      </c>
      <c r="H14" s="234"/>
      <c r="I14" s="8"/>
      <c r="J14" s="8"/>
    </row>
    <row r="15" spans="1:10" ht="22.5" x14ac:dyDescent="0.25">
      <c r="A15" s="234">
        <v>7</v>
      </c>
      <c r="B15" s="239" t="s">
        <v>333</v>
      </c>
      <c r="C15" s="234" t="s">
        <v>405</v>
      </c>
      <c r="D15" s="234">
        <v>12</v>
      </c>
      <c r="E15" s="241">
        <f>G15</f>
        <v>83440</v>
      </c>
      <c r="F15" s="234"/>
      <c r="G15" s="242">
        <v>83440</v>
      </c>
      <c r="H15" s="234"/>
      <c r="I15" s="8"/>
      <c r="J15" s="8"/>
    </row>
    <row r="16" spans="1:10" ht="22.5" x14ac:dyDescent="0.25">
      <c r="A16" s="234">
        <v>8</v>
      </c>
      <c r="B16" s="239" t="s">
        <v>334</v>
      </c>
      <c r="C16" s="234" t="s">
        <v>407</v>
      </c>
      <c r="D16" s="234">
        <v>12</v>
      </c>
      <c r="E16" s="241">
        <f>H16</f>
        <v>93870</v>
      </c>
      <c r="F16" s="234"/>
      <c r="G16" s="242"/>
      <c r="H16" s="242">
        <v>93870</v>
      </c>
      <c r="I16" s="8"/>
      <c r="J16" s="8"/>
    </row>
    <row r="17" spans="1:13" ht="22.5" x14ac:dyDescent="0.25">
      <c r="A17" s="234">
        <v>9</v>
      </c>
      <c r="B17" s="239" t="s">
        <v>335</v>
      </c>
      <c r="C17" s="234" t="s">
        <v>410</v>
      </c>
      <c r="D17" s="234">
        <v>12</v>
      </c>
      <c r="E17" s="241">
        <f>F17+G17+H17</f>
        <v>49126</v>
      </c>
      <c r="F17" s="234"/>
      <c r="G17" s="242">
        <v>38174</v>
      </c>
      <c r="H17" s="241">
        <v>10952</v>
      </c>
      <c r="I17" s="8"/>
      <c r="J17" s="8"/>
    </row>
    <row r="18" spans="1:13" ht="33.75" x14ac:dyDescent="0.25">
      <c r="A18" s="234">
        <v>10</v>
      </c>
      <c r="B18" s="239" t="s">
        <v>336</v>
      </c>
      <c r="C18" s="234" t="s">
        <v>409</v>
      </c>
      <c r="D18" s="234">
        <v>12</v>
      </c>
      <c r="E18" s="241">
        <f>G18</f>
        <v>57323</v>
      </c>
      <c r="F18" s="234"/>
      <c r="G18" s="242">
        <v>57323</v>
      </c>
      <c r="H18" s="234"/>
      <c r="I18" s="8"/>
      <c r="J18" s="8"/>
    </row>
    <row r="19" spans="1:13" x14ac:dyDescent="0.25">
      <c r="A19" s="234">
        <v>11</v>
      </c>
      <c r="B19" s="239" t="s">
        <v>337</v>
      </c>
      <c r="C19" s="234" t="s">
        <v>401</v>
      </c>
      <c r="D19" s="234">
        <v>12</v>
      </c>
      <c r="E19" s="241">
        <f>G19+H19</f>
        <v>521500</v>
      </c>
      <c r="F19" s="234"/>
      <c r="G19" s="241">
        <v>417200</v>
      </c>
      <c r="H19" s="241">
        <v>104300</v>
      </c>
      <c r="I19" s="8"/>
      <c r="J19" s="8"/>
    </row>
    <row r="20" spans="1:13" x14ac:dyDescent="0.25">
      <c r="A20" s="234">
        <v>12</v>
      </c>
      <c r="B20" s="239" t="s">
        <v>338</v>
      </c>
      <c r="C20" s="234" t="s">
        <v>402</v>
      </c>
      <c r="D20" s="234">
        <v>12</v>
      </c>
      <c r="E20" s="241">
        <f>G20+H20</f>
        <v>312900</v>
      </c>
      <c r="F20" s="234"/>
      <c r="G20" s="242">
        <v>156450</v>
      </c>
      <c r="H20" s="241">
        <v>156450</v>
      </c>
      <c r="I20" s="8"/>
      <c r="J20" s="8"/>
    </row>
    <row r="21" spans="1:13" x14ac:dyDescent="0.25">
      <c r="A21" s="234">
        <v>13</v>
      </c>
      <c r="B21" s="239" t="s">
        <v>340</v>
      </c>
      <c r="C21" s="234" t="s">
        <v>414</v>
      </c>
      <c r="D21" s="234">
        <v>1</v>
      </c>
      <c r="E21" s="241">
        <f>G21+H21</f>
        <v>146020</v>
      </c>
      <c r="F21" s="234"/>
      <c r="G21" s="241">
        <v>41720</v>
      </c>
      <c r="H21" s="241">
        <v>104300</v>
      </c>
      <c r="I21" s="8"/>
      <c r="J21" s="8"/>
    </row>
    <row r="22" spans="1:13" ht="33.75" x14ac:dyDescent="0.25">
      <c r="A22" s="234">
        <v>14</v>
      </c>
      <c r="B22" s="239" t="s">
        <v>346</v>
      </c>
      <c r="C22" s="234" t="s">
        <v>403</v>
      </c>
      <c r="D22" s="234">
        <v>1</v>
      </c>
      <c r="E22" s="241">
        <f>G22+H22</f>
        <v>93870</v>
      </c>
      <c r="F22" s="234"/>
      <c r="G22" s="12"/>
      <c r="H22" s="241">
        <v>93870</v>
      </c>
      <c r="I22" s="8"/>
      <c r="J22" s="8"/>
    </row>
    <row r="23" spans="1:13" ht="33.75" x14ac:dyDescent="0.25">
      <c r="A23" s="234">
        <v>15</v>
      </c>
      <c r="B23" s="239" t="s">
        <v>341</v>
      </c>
      <c r="C23" s="234" t="s">
        <v>412</v>
      </c>
      <c r="D23" s="234">
        <v>12</v>
      </c>
      <c r="E23" s="241">
        <f>G23</f>
        <v>375764</v>
      </c>
      <c r="F23" s="234"/>
      <c r="G23" s="242">
        <v>375764</v>
      </c>
      <c r="H23" s="234"/>
      <c r="I23" s="8"/>
      <c r="J23" s="8"/>
    </row>
    <row r="24" spans="1:13" ht="22.5" x14ac:dyDescent="0.25">
      <c r="A24" s="234">
        <v>16</v>
      </c>
      <c r="B24" s="239" t="s">
        <v>339</v>
      </c>
      <c r="C24" s="234" t="s">
        <v>404</v>
      </c>
      <c r="D24" s="234">
        <v>1</v>
      </c>
      <c r="E24" s="241">
        <f>G24+H24</f>
        <v>104300</v>
      </c>
      <c r="F24" s="234"/>
      <c r="G24" s="241"/>
      <c r="H24" s="294">
        <v>104300</v>
      </c>
      <c r="I24" s="8"/>
      <c r="J24" s="8"/>
    </row>
    <row r="25" spans="1:13" ht="22.5" x14ac:dyDescent="0.25">
      <c r="A25" s="234">
        <v>17</v>
      </c>
      <c r="B25" s="239" t="s">
        <v>345</v>
      </c>
      <c r="C25" s="234" t="s">
        <v>417</v>
      </c>
      <c r="D25" s="234">
        <v>12</v>
      </c>
      <c r="E25" s="241">
        <f>G25+H25</f>
        <v>469350</v>
      </c>
      <c r="F25" s="234"/>
      <c r="G25" s="12">
        <v>52150</v>
      </c>
      <c r="H25" s="293">
        <v>417200</v>
      </c>
      <c r="I25" s="8"/>
      <c r="J25" s="8"/>
    </row>
    <row r="26" spans="1:13" ht="22.5" x14ac:dyDescent="0.25">
      <c r="A26" s="234">
        <v>18</v>
      </c>
      <c r="B26" s="240" t="s">
        <v>347</v>
      </c>
      <c r="C26" s="291" t="s">
        <v>403</v>
      </c>
      <c r="D26" s="234">
        <v>12</v>
      </c>
      <c r="E26" s="241">
        <f>H26</f>
        <v>130375</v>
      </c>
      <c r="F26" s="234"/>
      <c r="G26" s="12"/>
      <c r="H26" s="293">
        <v>130375</v>
      </c>
      <c r="I26" s="8"/>
      <c r="J26" s="8"/>
    </row>
    <row r="27" spans="1:13" ht="94.5" x14ac:dyDescent="0.25">
      <c r="A27" s="243">
        <v>19</v>
      </c>
      <c r="B27" s="244" t="s">
        <v>348</v>
      </c>
      <c r="C27" s="243" t="s">
        <v>411</v>
      </c>
      <c r="D27" s="243">
        <v>4</v>
      </c>
      <c r="E27" s="241">
        <f>F27+G27+H27</f>
        <v>464775</v>
      </c>
      <c r="F27" s="243"/>
      <c r="G27" s="12"/>
      <c r="H27" s="293">
        <v>464775</v>
      </c>
      <c r="I27" s="8"/>
      <c r="J27" s="8"/>
    </row>
    <row r="28" spans="1:13" ht="18.75" customHeight="1" x14ac:dyDescent="0.25">
      <c r="A28" s="243" t="s">
        <v>365</v>
      </c>
      <c r="B28" s="239" t="s">
        <v>400</v>
      </c>
      <c r="C28" s="291" t="s">
        <v>403</v>
      </c>
      <c r="D28" s="243">
        <v>12</v>
      </c>
      <c r="E28" s="241">
        <f>G28+H28</f>
        <v>102215</v>
      </c>
      <c r="F28" s="243"/>
      <c r="G28" s="12">
        <v>102215</v>
      </c>
      <c r="H28" s="12"/>
      <c r="I28" s="8"/>
      <c r="J28" s="8"/>
    </row>
    <row r="29" spans="1:13" s="129" customFormat="1" x14ac:dyDescent="0.25">
      <c r="A29" s="115"/>
      <c r="B29" s="115" t="s">
        <v>21</v>
      </c>
      <c r="C29" s="115" t="s">
        <v>11</v>
      </c>
      <c r="D29" s="115" t="s">
        <v>11</v>
      </c>
      <c r="E29" s="124">
        <f>G29+H29</f>
        <v>3870775</v>
      </c>
      <c r="F29" s="114">
        <f>SUM(F9:F24)</f>
        <v>0</v>
      </c>
      <c r="G29" s="114">
        <f>SUM(G9:G28)</f>
        <v>2086083</v>
      </c>
      <c r="H29" s="114">
        <f>SUM(H9:H28)</f>
        <v>1784692</v>
      </c>
      <c r="I29" s="7"/>
      <c r="J29" s="7"/>
      <c r="L29" s="130"/>
      <c r="M29" s="130"/>
    </row>
    <row r="30" spans="1:13" ht="28.5" customHeight="1" x14ac:dyDescent="0.25">
      <c r="A30" s="44"/>
      <c r="E30" s="323"/>
      <c r="I30" s="8"/>
      <c r="J30" s="8"/>
    </row>
    <row r="31" spans="1:13" ht="20.25" customHeight="1" x14ac:dyDescent="0.25"/>
    <row r="32" spans="1:13" ht="14.25" customHeight="1" x14ac:dyDescent="0.25"/>
    <row r="33" ht="14.25" customHeight="1" x14ac:dyDescent="0.25"/>
  </sheetData>
  <mergeCells count="7">
    <mergeCell ref="A2:E2"/>
    <mergeCell ref="F6:H6"/>
    <mergeCell ref="A6:A7"/>
    <mergeCell ref="B6:B7"/>
    <mergeCell ref="C6:C7"/>
    <mergeCell ref="D6:D7"/>
    <mergeCell ref="E6:E7"/>
  </mergeCells>
  <printOptions horizontalCentered="1"/>
  <pageMargins left="0.78740157480314965" right="0.19685039370078741" top="0.19685039370078741" bottom="0.19685039370078741" header="0" footer="0"/>
  <pageSetup paperSize="9" scale="65" fitToHeight="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G26"/>
  <sheetViews>
    <sheetView topLeftCell="A16" zoomScaleNormal="100" workbookViewId="0">
      <selection activeCell="D27" sqref="D27"/>
    </sheetView>
  </sheetViews>
  <sheetFormatPr defaultRowHeight="15.75" x14ac:dyDescent="0.25"/>
  <cols>
    <col min="1" max="1" width="5.5703125" style="1" customWidth="1"/>
    <col min="2" max="2" width="42.85546875" style="1" customWidth="1"/>
    <col min="3" max="5" width="14.28515625" style="1" customWidth="1"/>
    <col min="6" max="6" width="16.28515625" style="1" customWidth="1"/>
    <col min="7" max="7" width="22.7109375" style="1" customWidth="1"/>
  </cols>
  <sheetData>
    <row r="2" spans="1:7" x14ac:dyDescent="0.25">
      <c r="A2" s="454" t="s">
        <v>154</v>
      </c>
      <c r="B2" s="454"/>
      <c r="C2" s="454"/>
      <c r="D2" s="454"/>
    </row>
    <row r="3" spans="1:7" x14ac:dyDescent="0.25">
      <c r="A3" s="16"/>
    </row>
    <row r="4" spans="1:7" x14ac:dyDescent="0.25">
      <c r="A4" s="15" t="s">
        <v>398</v>
      </c>
    </row>
    <row r="5" spans="1:7" x14ac:dyDescent="0.25">
      <c r="A5" s="15"/>
    </row>
    <row r="6" spans="1:7" x14ac:dyDescent="0.25">
      <c r="A6" s="385" t="s">
        <v>22</v>
      </c>
      <c r="B6" s="385" t="s">
        <v>17</v>
      </c>
      <c r="C6" s="385" t="s">
        <v>66</v>
      </c>
      <c r="D6" s="385" t="s">
        <v>159</v>
      </c>
      <c r="E6" s="400" t="s">
        <v>110</v>
      </c>
      <c r="F6" s="400"/>
      <c r="G6" s="400"/>
    </row>
    <row r="7" spans="1:7" ht="47.25" x14ac:dyDescent="0.25">
      <c r="A7" s="385"/>
      <c r="B7" s="385"/>
      <c r="C7" s="385"/>
      <c r="D7" s="385"/>
      <c r="E7" s="134" t="s">
        <v>111</v>
      </c>
      <c r="F7" s="134" t="s">
        <v>112</v>
      </c>
      <c r="G7" s="134" t="s">
        <v>113</v>
      </c>
    </row>
    <row r="8" spans="1:7" x14ac:dyDescent="0.25">
      <c r="A8" s="134">
        <v>1</v>
      </c>
      <c r="B8" s="134">
        <v>2</v>
      </c>
      <c r="C8" s="134">
        <v>3</v>
      </c>
      <c r="D8" s="134">
        <v>4</v>
      </c>
      <c r="E8" s="134">
        <v>5</v>
      </c>
      <c r="F8" s="134">
        <v>6</v>
      </c>
      <c r="G8" s="134">
        <v>7</v>
      </c>
    </row>
    <row r="9" spans="1:7" x14ac:dyDescent="0.25">
      <c r="A9" s="246">
        <v>1</v>
      </c>
      <c r="B9" s="138" t="s">
        <v>362</v>
      </c>
      <c r="C9" s="296">
        <v>6</v>
      </c>
      <c r="D9" s="293">
        <f>E9+F9+G9</f>
        <v>1443000</v>
      </c>
      <c r="E9" s="102"/>
      <c r="F9" s="241">
        <v>400000</v>
      </c>
      <c r="G9" s="294">
        <v>1043000</v>
      </c>
    </row>
    <row r="10" spans="1:7" ht="30" x14ac:dyDescent="0.25">
      <c r="A10" s="246">
        <v>2</v>
      </c>
      <c r="B10" s="253" t="s">
        <v>366</v>
      </c>
      <c r="C10" s="296">
        <v>1</v>
      </c>
      <c r="D10" s="293">
        <f t="shared" ref="D10:D24" si="0">E10+F10+G10</f>
        <v>260750</v>
      </c>
      <c r="E10" s="102"/>
      <c r="F10" s="102"/>
      <c r="G10" s="293">
        <v>260750</v>
      </c>
    </row>
    <row r="11" spans="1:7" ht="120" x14ac:dyDescent="0.25">
      <c r="A11" s="246">
        <v>3</v>
      </c>
      <c r="B11" s="45" t="s">
        <v>367</v>
      </c>
      <c r="C11" s="296">
        <v>1</v>
      </c>
      <c r="D11" s="293">
        <f t="shared" si="0"/>
        <v>1668800</v>
      </c>
      <c r="E11" s="102"/>
      <c r="F11" s="102"/>
      <c r="G11" s="293">
        <v>1668800</v>
      </c>
    </row>
    <row r="12" spans="1:7" x14ac:dyDescent="0.25">
      <c r="A12" s="246">
        <v>4</v>
      </c>
      <c r="B12" s="45" t="s">
        <v>368</v>
      </c>
      <c r="C12" s="296"/>
      <c r="D12" s="293">
        <f t="shared" si="0"/>
        <v>273650</v>
      </c>
      <c r="E12" s="102"/>
      <c r="F12" s="293">
        <v>12900</v>
      </c>
      <c r="G12" s="293">
        <v>260750</v>
      </c>
    </row>
    <row r="13" spans="1:7" x14ac:dyDescent="0.25">
      <c r="A13" s="246">
        <v>5</v>
      </c>
      <c r="B13" s="45" t="s">
        <v>90</v>
      </c>
      <c r="C13" s="296"/>
      <c r="D13" s="293">
        <f t="shared" si="0"/>
        <v>365050</v>
      </c>
      <c r="E13" s="102"/>
      <c r="F13" s="102"/>
      <c r="G13" s="293">
        <v>365050</v>
      </c>
    </row>
    <row r="14" spans="1:7" x14ac:dyDescent="0.25">
      <c r="A14" s="246">
        <v>6</v>
      </c>
      <c r="B14" s="45" t="s">
        <v>369</v>
      </c>
      <c r="C14" s="296">
        <v>1</v>
      </c>
      <c r="D14" s="293">
        <f t="shared" si="0"/>
        <v>44560</v>
      </c>
      <c r="E14" s="102"/>
      <c r="F14" s="102"/>
      <c r="G14" s="293">
        <v>44560</v>
      </c>
    </row>
    <row r="15" spans="1:7" ht="45" x14ac:dyDescent="0.25">
      <c r="A15" s="246">
        <v>7</v>
      </c>
      <c r="B15" s="253" t="s">
        <v>370</v>
      </c>
      <c r="C15" s="296">
        <v>1</v>
      </c>
      <c r="D15" s="293">
        <f t="shared" si="0"/>
        <v>98000</v>
      </c>
      <c r="E15" s="102"/>
      <c r="F15" s="293">
        <v>98000</v>
      </c>
      <c r="G15" s="102"/>
    </row>
    <row r="16" spans="1:7" x14ac:dyDescent="0.25">
      <c r="A16" s="246">
        <v>8</v>
      </c>
      <c r="B16" s="253" t="s">
        <v>371</v>
      </c>
      <c r="C16" s="296">
        <v>4</v>
      </c>
      <c r="D16" s="293">
        <f t="shared" si="0"/>
        <v>331290</v>
      </c>
      <c r="E16" s="102"/>
      <c r="F16" s="293">
        <v>300000</v>
      </c>
      <c r="G16" s="293">
        <v>31290</v>
      </c>
    </row>
    <row r="17" spans="1:7" ht="90" x14ac:dyDescent="0.25">
      <c r="A17" s="246">
        <v>9</v>
      </c>
      <c r="B17" s="45" t="s">
        <v>372</v>
      </c>
      <c r="C17" s="296">
        <v>1</v>
      </c>
      <c r="D17" s="293">
        <f t="shared" si="0"/>
        <v>80000</v>
      </c>
      <c r="E17" s="102"/>
      <c r="F17" s="293">
        <v>80000</v>
      </c>
      <c r="G17" s="102"/>
    </row>
    <row r="18" spans="1:7" ht="60" x14ac:dyDescent="0.25">
      <c r="A18" s="246">
        <v>10</v>
      </c>
      <c r="B18" s="45" t="s">
        <v>373</v>
      </c>
      <c r="C18" s="296">
        <v>1</v>
      </c>
      <c r="D18" s="293">
        <f t="shared" si="0"/>
        <v>142000</v>
      </c>
      <c r="E18" s="102"/>
      <c r="F18" s="293">
        <v>142000</v>
      </c>
      <c r="G18" s="102"/>
    </row>
    <row r="19" spans="1:7" x14ac:dyDescent="0.25">
      <c r="A19" s="246">
        <v>11</v>
      </c>
      <c r="B19" s="45" t="s">
        <v>374</v>
      </c>
      <c r="C19" s="296">
        <v>1</v>
      </c>
      <c r="D19" s="293">
        <f t="shared" si="0"/>
        <v>20000</v>
      </c>
      <c r="E19" s="102"/>
      <c r="F19" s="293">
        <v>20000</v>
      </c>
      <c r="G19" s="102"/>
    </row>
    <row r="20" spans="1:7" x14ac:dyDescent="0.25">
      <c r="A20" s="246">
        <v>12</v>
      </c>
      <c r="B20" s="45" t="s">
        <v>375</v>
      </c>
      <c r="C20" s="296">
        <v>1</v>
      </c>
      <c r="D20" s="293">
        <f t="shared" si="0"/>
        <v>100000</v>
      </c>
      <c r="E20" s="102"/>
      <c r="F20" s="293">
        <v>100000</v>
      </c>
      <c r="G20" s="102"/>
    </row>
    <row r="21" spans="1:7" ht="30" x14ac:dyDescent="0.25">
      <c r="A21" s="246">
        <v>13</v>
      </c>
      <c r="B21" s="45" t="s">
        <v>379</v>
      </c>
      <c r="C21" s="296">
        <v>1</v>
      </c>
      <c r="D21" s="293">
        <f t="shared" si="0"/>
        <v>25000</v>
      </c>
      <c r="E21" s="102"/>
      <c r="F21" s="293">
        <v>25000</v>
      </c>
      <c r="G21" s="102"/>
    </row>
    <row r="22" spans="1:7" x14ac:dyDescent="0.25">
      <c r="A22" s="246">
        <v>14</v>
      </c>
      <c r="B22" s="45" t="s">
        <v>376</v>
      </c>
      <c r="C22" s="296">
        <v>2</v>
      </c>
      <c r="D22" s="293">
        <f t="shared" si="0"/>
        <v>38000</v>
      </c>
      <c r="E22" s="102"/>
      <c r="F22" s="293">
        <v>38000</v>
      </c>
      <c r="G22" s="102"/>
    </row>
    <row r="23" spans="1:7" x14ac:dyDescent="0.25">
      <c r="A23" s="256">
        <v>15</v>
      </c>
      <c r="B23" s="45" t="s">
        <v>377</v>
      </c>
      <c r="C23" s="14">
        <v>1</v>
      </c>
      <c r="D23" s="293">
        <f t="shared" si="0"/>
        <v>20000</v>
      </c>
      <c r="E23" s="114"/>
      <c r="F23" s="293">
        <v>20000</v>
      </c>
      <c r="G23" s="102"/>
    </row>
    <row r="24" spans="1:7" x14ac:dyDescent="0.25">
      <c r="A24" s="247">
        <v>16</v>
      </c>
      <c r="B24" s="45" t="s">
        <v>378</v>
      </c>
      <c r="C24" s="297">
        <v>1</v>
      </c>
      <c r="D24" s="293">
        <f t="shared" si="0"/>
        <v>46935</v>
      </c>
      <c r="E24" s="255"/>
      <c r="F24" s="102"/>
      <c r="G24" s="293">
        <v>46935</v>
      </c>
    </row>
    <row r="25" spans="1:7" ht="30" x14ac:dyDescent="0.25">
      <c r="A25" s="335">
        <v>17</v>
      </c>
      <c r="B25" s="45" t="s">
        <v>450</v>
      </c>
      <c r="C25" s="297"/>
      <c r="D25" s="293"/>
      <c r="E25" s="255"/>
      <c r="F25" s="293">
        <v>95000</v>
      </c>
      <c r="G25" s="293"/>
    </row>
    <row r="26" spans="1:7" x14ac:dyDescent="0.25">
      <c r="A26" s="255"/>
      <c r="B26" s="255"/>
      <c r="C26" s="255"/>
      <c r="D26" s="289">
        <f>F26+G26</f>
        <v>5052035</v>
      </c>
      <c r="E26" s="255"/>
      <c r="F26" s="295">
        <f>SUM(F9:F25)</f>
        <v>1330900</v>
      </c>
      <c r="G26" s="295">
        <f>SUM(G9:G25)</f>
        <v>3721135</v>
      </c>
    </row>
  </sheetData>
  <mergeCells count="6">
    <mergeCell ref="E6:G6"/>
    <mergeCell ref="A2:D2"/>
    <mergeCell ref="A6:A7"/>
    <mergeCell ref="B6:B7"/>
    <mergeCell ref="C6:C7"/>
    <mergeCell ref="D6:D7"/>
  </mergeCells>
  <pageMargins left="0.78740157480314965" right="0.19685039370078741" top="0.19685039370078741" bottom="0.19685039370078741" header="0.31496062992125984" footer="0.31496062992125984"/>
  <pageSetup paperSize="9" scale="71" fitToHeight="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7"/>
  <sheetViews>
    <sheetView topLeftCell="B1" zoomScaleNormal="100" workbookViewId="0">
      <selection activeCell="M14" sqref="M14"/>
    </sheetView>
  </sheetViews>
  <sheetFormatPr defaultRowHeight="15" x14ac:dyDescent="0.25"/>
  <cols>
    <col min="2" max="2" width="19.5703125" customWidth="1"/>
    <col min="3" max="4" width="13.85546875" customWidth="1"/>
    <col min="5" max="5" width="13.28515625" customWidth="1"/>
    <col min="6" max="6" width="17.140625" customWidth="1"/>
    <col min="7" max="7" width="19.7109375" customWidth="1"/>
  </cols>
  <sheetData>
    <row r="1" spans="1:7" x14ac:dyDescent="0.25">
      <c r="A1" t="s">
        <v>399</v>
      </c>
    </row>
    <row r="3" spans="1:7" ht="15.75" x14ac:dyDescent="0.25">
      <c r="A3" s="385" t="s">
        <v>22</v>
      </c>
      <c r="B3" s="385" t="s">
        <v>17</v>
      </c>
      <c r="C3" s="385" t="s">
        <v>66</v>
      </c>
      <c r="D3" s="385" t="s">
        <v>159</v>
      </c>
      <c r="E3" s="400" t="s">
        <v>110</v>
      </c>
      <c r="F3" s="400"/>
      <c r="G3" s="400"/>
    </row>
    <row r="4" spans="1:7" ht="47.25" x14ac:dyDescent="0.25">
      <c r="A4" s="385"/>
      <c r="B4" s="385"/>
      <c r="C4" s="385"/>
      <c r="D4" s="385"/>
      <c r="E4" s="291" t="s">
        <v>111</v>
      </c>
      <c r="F4" s="291" t="s">
        <v>112</v>
      </c>
      <c r="G4" s="291" t="s">
        <v>113</v>
      </c>
    </row>
    <row r="5" spans="1:7" ht="15.75" x14ac:dyDescent="0.25">
      <c r="A5" s="291">
        <v>1</v>
      </c>
      <c r="B5" s="291">
        <v>2</v>
      </c>
      <c r="C5" s="291">
        <v>3</v>
      </c>
      <c r="D5" s="291">
        <v>4</v>
      </c>
      <c r="E5" s="291">
        <v>5</v>
      </c>
      <c r="F5" s="291">
        <v>6</v>
      </c>
      <c r="G5" s="291">
        <v>7</v>
      </c>
    </row>
    <row r="6" spans="1:7" ht="31.5" x14ac:dyDescent="0.25">
      <c r="A6" s="291">
        <v>1</v>
      </c>
      <c r="B6" s="138" t="s">
        <v>419</v>
      </c>
      <c r="C6" s="131">
        <v>4</v>
      </c>
      <c r="D6" s="102">
        <f>E6+F6+G6</f>
        <v>30000</v>
      </c>
      <c r="E6" s="102"/>
      <c r="F6" s="241">
        <v>20000</v>
      </c>
      <c r="G6" s="254">
        <v>10000</v>
      </c>
    </row>
    <row r="7" spans="1:7" ht="15.75" x14ac:dyDescent="0.25">
      <c r="A7" s="291"/>
      <c r="B7" s="253"/>
      <c r="C7" s="131"/>
      <c r="D7" s="102">
        <f>D6</f>
        <v>30000</v>
      </c>
      <c r="E7" s="102"/>
      <c r="F7" s="102">
        <f>F6</f>
        <v>20000</v>
      </c>
      <c r="G7" s="12">
        <f>G6</f>
        <v>10000</v>
      </c>
    </row>
  </sheetData>
  <mergeCells count="5">
    <mergeCell ref="A3:A4"/>
    <mergeCell ref="B3:B4"/>
    <mergeCell ref="C3:C4"/>
    <mergeCell ref="D3:D4"/>
    <mergeCell ref="E3:G3"/>
  </mergeCells>
  <pageMargins left="0.7" right="0.7" top="0.75" bottom="0.75" header="0.3" footer="0.3"/>
  <pageSetup paperSize="9" scale="8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H10"/>
  <sheetViews>
    <sheetView zoomScale="75" zoomScaleNormal="75" workbookViewId="0">
      <selection activeCell="H9" sqref="H9"/>
    </sheetView>
  </sheetViews>
  <sheetFormatPr defaultRowHeight="15.75" x14ac:dyDescent="0.25"/>
  <cols>
    <col min="1" max="1" width="5.7109375" style="1" customWidth="1"/>
    <col min="2" max="2" width="42.85546875" style="1" customWidth="1"/>
    <col min="3" max="3" width="14.140625" style="1" customWidth="1"/>
    <col min="4" max="4" width="14.28515625" style="1" customWidth="1"/>
    <col min="5" max="5" width="14.140625" style="1" customWidth="1"/>
    <col min="6" max="6" width="14.28515625" style="1" customWidth="1"/>
    <col min="7" max="8" width="14.140625" style="1" customWidth="1"/>
    <col min="9" max="16384" width="9.140625" style="1"/>
  </cols>
  <sheetData>
    <row r="2" spans="1:8" x14ac:dyDescent="0.25">
      <c r="A2" s="454" t="s">
        <v>156</v>
      </c>
      <c r="B2" s="454"/>
      <c r="C2" s="454"/>
      <c r="D2" s="454"/>
      <c r="E2" s="454"/>
      <c r="F2" s="57"/>
      <c r="G2" s="57"/>
    </row>
    <row r="3" spans="1:8" x14ac:dyDescent="0.25">
      <c r="A3" s="17"/>
    </row>
    <row r="4" spans="1:8" x14ac:dyDescent="0.25">
      <c r="A4" s="15" t="s">
        <v>114</v>
      </c>
    </row>
    <row r="5" spans="1:8" ht="15.75" customHeight="1" x14ac:dyDescent="0.25">
      <c r="A5" s="15"/>
    </row>
    <row r="6" spans="1:8" x14ac:dyDescent="0.25">
      <c r="A6" s="385" t="s">
        <v>22</v>
      </c>
      <c r="B6" s="385" t="s">
        <v>17</v>
      </c>
      <c r="C6" s="385" t="s">
        <v>61</v>
      </c>
      <c r="D6" s="385" t="s">
        <v>67</v>
      </c>
      <c r="E6" s="385" t="s">
        <v>158</v>
      </c>
      <c r="F6" s="400" t="s">
        <v>110</v>
      </c>
      <c r="G6" s="400"/>
      <c r="H6" s="400"/>
    </row>
    <row r="7" spans="1:8" ht="63" x14ac:dyDescent="0.25">
      <c r="A7" s="385"/>
      <c r="B7" s="385"/>
      <c r="C7" s="385"/>
      <c r="D7" s="385"/>
      <c r="E7" s="385"/>
      <c r="F7" s="92" t="s">
        <v>111</v>
      </c>
      <c r="G7" s="92" t="s">
        <v>112</v>
      </c>
      <c r="H7" s="92" t="s">
        <v>113</v>
      </c>
    </row>
    <row r="8" spans="1:8" x14ac:dyDescent="0.25">
      <c r="A8" s="92">
        <v>1</v>
      </c>
      <c r="B8" s="92">
        <v>2</v>
      </c>
      <c r="C8" s="92">
        <v>3</v>
      </c>
      <c r="D8" s="92">
        <v>4</v>
      </c>
      <c r="E8" s="92">
        <v>5</v>
      </c>
      <c r="F8" s="92">
        <v>6</v>
      </c>
      <c r="G8" s="92">
        <v>7</v>
      </c>
      <c r="H8" s="92">
        <v>8</v>
      </c>
    </row>
    <row r="9" spans="1:8" ht="31.5" x14ac:dyDescent="0.25">
      <c r="A9" s="53">
        <v>1</v>
      </c>
      <c r="B9" s="85" t="s">
        <v>451</v>
      </c>
      <c r="C9" s="124">
        <v>1</v>
      </c>
      <c r="D9" s="128">
        <v>400000</v>
      </c>
      <c r="E9" s="128">
        <f>H9</f>
        <v>400000</v>
      </c>
      <c r="F9" s="128"/>
      <c r="G9" s="128"/>
      <c r="H9" s="128">
        <v>400000</v>
      </c>
    </row>
    <row r="10" spans="1:8" x14ac:dyDescent="0.25">
      <c r="A10" s="115"/>
      <c r="B10" s="115" t="s">
        <v>21</v>
      </c>
      <c r="C10" s="115"/>
      <c r="D10" s="115" t="s">
        <v>11</v>
      </c>
      <c r="E10" s="114">
        <f>SUM(E9:E9)</f>
        <v>400000</v>
      </c>
      <c r="F10" s="114">
        <f>SUM(F9:F9)</f>
        <v>0</v>
      </c>
      <c r="G10" s="114">
        <f>SUM(G9:G9)</f>
        <v>0</v>
      </c>
      <c r="H10" s="114">
        <f>SUM(H9:H9)</f>
        <v>400000</v>
      </c>
    </row>
  </sheetData>
  <mergeCells count="7">
    <mergeCell ref="F6:H6"/>
    <mergeCell ref="A2:E2"/>
    <mergeCell ref="A6:A7"/>
    <mergeCell ref="B6:B7"/>
    <mergeCell ref="C6:C7"/>
    <mergeCell ref="D6:D7"/>
    <mergeCell ref="E6:E7"/>
  </mergeCells>
  <printOptions horizontalCentered="1"/>
  <pageMargins left="0.78740157480314965" right="0.39370078740157483" top="0.39370078740157483" bottom="0.39370078740157483" header="0" footer="0"/>
  <pageSetup paperSize="9" scale="67" fitToHeight="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K23"/>
  <sheetViews>
    <sheetView zoomScale="75" zoomScaleNormal="75" workbookViewId="0">
      <selection activeCell="B35" sqref="B35"/>
    </sheetView>
  </sheetViews>
  <sheetFormatPr defaultRowHeight="15.75" x14ac:dyDescent="0.25"/>
  <cols>
    <col min="1" max="1" width="5.7109375" style="1" customWidth="1"/>
    <col min="2" max="2" width="42.7109375" style="1" customWidth="1"/>
    <col min="3" max="3" width="14.140625" style="1" customWidth="1"/>
    <col min="4" max="4" width="14.28515625" style="1" customWidth="1"/>
    <col min="5" max="6" width="14.140625" style="1" customWidth="1"/>
    <col min="7" max="7" width="14.28515625" style="1" customWidth="1"/>
    <col min="8" max="8" width="14.140625" style="1" customWidth="1"/>
    <col min="9" max="11" width="20.28515625" style="1" customWidth="1"/>
    <col min="12" max="16384" width="9.140625" style="1"/>
  </cols>
  <sheetData>
    <row r="2" spans="1:11" x14ac:dyDescent="0.25">
      <c r="A2" s="454" t="s">
        <v>157</v>
      </c>
      <c r="B2" s="454"/>
      <c r="C2" s="454"/>
      <c r="D2" s="454"/>
      <c r="E2" s="454"/>
      <c r="F2" s="61"/>
      <c r="G2" s="61"/>
      <c r="H2" s="61"/>
      <c r="I2" s="61"/>
      <c r="J2" s="61"/>
      <c r="K2" s="61"/>
    </row>
    <row r="3" spans="1:11" x14ac:dyDescent="0.25">
      <c r="A3" s="44"/>
    </row>
    <row r="4" spans="1:11" x14ac:dyDescent="0.25">
      <c r="A4" s="15" t="s">
        <v>114</v>
      </c>
    </row>
    <row r="5" spans="1:11" x14ac:dyDescent="0.25">
      <c r="A5" s="15"/>
    </row>
    <row r="6" spans="1:11" x14ac:dyDescent="0.25">
      <c r="A6" s="385" t="s">
        <v>22</v>
      </c>
      <c r="B6" s="385" t="s">
        <v>17</v>
      </c>
      <c r="C6" s="385" t="s">
        <v>61</v>
      </c>
      <c r="D6" s="385" t="s">
        <v>67</v>
      </c>
      <c r="E6" s="385" t="s">
        <v>158</v>
      </c>
      <c r="F6" s="400" t="s">
        <v>110</v>
      </c>
      <c r="G6" s="400"/>
      <c r="H6" s="400"/>
    </row>
    <row r="7" spans="1:11" ht="73.5" customHeight="1" x14ac:dyDescent="0.25">
      <c r="A7" s="385"/>
      <c r="B7" s="385"/>
      <c r="C7" s="385"/>
      <c r="D7" s="385"/>
      <c r="E7" s="385"/>
      <c r="F7" s="92" t="s">
        <v>111</v>
      </c>
      <c r="G7" s="92" t="s">
        <v>112</v>
      </c>
      <c r="H7" s="92" t="s">
        <v>113</v>
      </c>
      <c r="I7" s="58"/>
      <c r="J7" s="58"/>
      <c r="K7" s="58"/>
    </row>
    <row r="8" spans="1:11" x14ac:dyDescent="0.25">
      <c r="A8" s="92">
        <v>1</v>
      </c>
      <c r="B8" s="92">
        <v>2</v>
      </c>
      <c r="C8" s="92">
        <v>3</v>
      </c>
      <c r="D8" s="92">
        <v>4</v>
      </c>
      <c r="E8" s="92">
        <v>5</v>
      </c>
      <c r="F8" s="92">
        <v>6</v>
      </c>
      <c r="G8" s="92">
        <v>7</v>
      </c>
      <c r="H8" s="92">
        <v>8</v>
      </c>
      <c r="I8" s="58"/>
      <c r="J8" s="58"/>
      <c r="K8" s="58"/>
    </row>
    <row r="9" spans="1:11" x14ac:dyDescent="0.25">
      <c r="A9" s="126">
        <v>1</v>
      </c>
      <c r="B9" s="46" t="s">
        <v>384</v>
      </c>
      <c r="C9" s="125">
        <v>39615</v>
      </c>
      <c r="D9" s="128">
        <v>115.11</v>
      </c>
      <c r="E9" s="128">
        <f t="shared" ref="E9:E10" si="0">F9+G9+H9</f>
        <v>4560000</v>
      </c>
      <c r="F9" s="146"/>
      <c r="G9" s="146">
        <v>3060000</v>
      </c>
      <c r="H9" s="146">
        <v>1500000</v>
      </c>
      <c r="I9" s="63"/>
      <c r="J9" s="63"/>
      <c r="K9" s="63"/>
    </row>
    <row r="10" spans="1:11" x14ac:dyDescent="0.25">
      <c r="A10" s="126">
        <v>2</v>
      </c>
      <c r="B10" s="46" t="s">
        <v>380</v>
      </c>
      <c r="C10" s="125">
        <v>444216</v>
      </c>
      <c r="D10" s="128">
        <v>14.86</v>
      </c>
      <c r="E10" s="128">
        <f t="shared" si="0"/>
        <v>6968460</v>
      </c>
      <c r="F10" s="146"/>
      <c r="G10" s="146">
        <v>4828460</v>
      </c>
      <c r="H10" s="146">
        <v>2140000</v>
      </c>
      <c r="I10" s="63"/>
      <c r="J10" s="63"/>
      <c r="K10" s="63"/>
    </row>
    <row r="11" spans="1:11" x14ac:dyDescent="0.25">
      <c r="A11" s="126">
        <v>3</v>
      </c>
      <c r="B11" s="46" t="s">
        <v>385</v>
      </c>
      <c r="C11" s="125">
        <v>46111</v>
      </c>
      <c r="D11" s="128">
        <v>75.77</v>
      </c>
      <c r="E11" s="128">
        <f>G11</f>
        <v>3494091.15</v>
      </c>
      <c r="F11" s="146"/>
      <c r="G11" s="146">
        <v>3494091.15</v>
      </c>
      <c r="H11" s="146"/>
      <c r="I11" s="63"/>
      <c r="J11" s="63"/>
      <c r="K11" s="63"/>
    </row>
    <row r="12" spans="1:11" ht="47.25" x14ac:dyDescent="0.25">
      <c r="A12" s="126">
        <v>4</v>
      </c>
      <c r="B12" s="257" t="s">
        <v>383</v>
      </c>
      <c r="C12" s="125">
        <v>173</v>
      </c>
      <c r="D12" s="128">
        <v>1156</v>
      </c>
      <c r="E12" s="128">
        <f>G12</f>
        <v>200000</v>
      </c>
      <c r="F12" s="146"/>
      <c r="G12" s="146">
        <v>200000</v>
      </c>
      <c r="H12" s="146"/>
      <c r="I12" s="63"/>
      <c r="J12" s="63"/>
      <c r="K12" s="63"/>
    </row>
    <row r="13" spans="1:11" x14ac:dyDescent="0.25">
      <c r="A13" s="126">
        <v>5</v>
      </c>
      <c r="B13" s="257" t="s">
        <v>381</v>
      </c>
      <c r="C13" s="127">
        <v>5102</v>
      </c>
      <c r="D13" s="128">
        <v>49</v>
      </c>
      <c r="E13" s="128">
        <f>F13+G13+H13</f>
        <v>250000</v>
      </c>
      <c r="F13" s="147"/>
      <c r="G13" s="147">
        <v>200000</v>
      </c>
      <c r="H13" s="147">
        <v>50000</v>
      </c>
      <c r="I13" s="64"/>
      <c r="J13" s="64"/>
      <c r="K13" s="64"/>
    </row>
    <row r="14" spans="1:11" x14ac:dyDescent="0.25">
      <c r="A14" s="126">
        <v>6</v>
      </c>
      <c r="B14" s="257" t="s">
        <v>382</v>
      </c>
      <c r="C14" s="127">
        <v>1500</v>
      </c>
      <c r="D14" s="128">
        <v>40</v>
      </c>
      <c r="E14" s="128">
        <f>G14+H14</f>
        <v>60000</v>
      </c>
      <c r="F14" s="147"/>
      <c r="G14" s="147"/>
      <c r="H14" s="147">
        <v>60000</v>
      </c>
      <c r="I14" s="64"/>
      <c r="J14" s="64"/>
      <c r="K14" s="64"/>
    </row>
    <row r="15" spans="1:11" x14ac:dyDescent="0.25">
      <c r="A15" s="126">
        <v>7</v>
      </c>
      <c r="B15" s="257" t="s">
        <v>386</v>
      </c>
      <c r="C15" s="127">
        <v>12393</v>
      </c>
      <c r="D15" s="128">
        <v>16.14</v>
      </c>
      <c r="E15" s="128">
        <f>G15+H15</f>
        <v>200000</v>
      </c>
      <c r="F15" s="147"/>
      <c r="G15" s="147"/>
      <c r="H15" s="147">
        <v>200000</v>
      </c>
      <c r="I15" s="64"/>
      <c r="J15" s="64"/>
      <c r="K15" s="64"/>
    </row>
    <row r="16" spans="1:11" x14ac:dyDescent="0.25">
      <c r="A16" s="126">
        <v>8</v>
      </c>
      <c r="B16" s="257" t="s">
        <v>438</v>
      </c>
      <c r="C16" s="127">
        <v>1155</v>
      </c>
      <c r="D16" s="128">
        <v>259.74</v>
      </c>
      <c r="E16" s="128">
        <f>G16+H16</f>
        <v>300000</v>
      </c>
      <c r="F16" s="147"/>
      <c r="G16" s="147">
        <v>200000</v>
      </c>
      <c r="H16" s="147">
        <v>100000</v>
      </c>
      <c r="I16" s="64"/>
      <c r="J16" s="64"/>
      <c r="K16" s="64"/>
    </row>
    <row r="17" spans="1:11" x14ac:dyDescent="0.25">
      <c r="A17" s="115"/>
      <c r="B17" s="115" t="s">
        <v>21</v>
      </c>
      <c r="C17" s="115"/>
      <c r="D17" s="115" t="s">
        <v>11</v>
      </c>
      <c r="E17" s="114">
        <f>E15+E14+E13+E11+E10+E9+E12+E16</f>
        <v>16032551.15</v>
      </c>
      <c r="F17" s="114">
        <f>SUM(F9:F13)</f>
        <v>0</v>
      </c>
      <c r="G17" s="114">
        <f>SUM(G9:G16)</f>
        <v>11982551.15</v>
      </c>
      <c r="H17" s="114">
        <f>SUM(H9:H16)</f>
        <v>4050000</v>
      </c>
      <c r="I17" s="62"/>
      <c r="J17" s="62"/>
      <c r="K17" s="62"/>
    </row>
    <row r="18" spans="1:11" x14ac:dyDescent="0.25">
      <c r="F18" s="13"/>
      <c r="G18" s="13"/>
    </row>
    <row r="23" spans="1:11" x14ac:dyDescent="0.25">
      <c r="D23" s="258"/>
    </row>
  </sheetData>
  <mergeCells count="7">
    <mergeCell ref="F6:H6"/>
    <mergeCell ref="A2:E2"/>
    <mergeCell ref="A6:A7"/>
    <mergeCell ref="B6:B7"/>
    <mergeCell ref="C6:C7"/>
    <mergeCell ref="D6:D7"/>
    <mergeCell ref="E6:E7"/>
  </mergeCells>
  <pageMargins left="0.78740157480314965" right="0.39370078740157483" top="0.39370078740157483" bottom="0.39370078740157483" header="0.31496062992125984" footer="0.31496062992125984"/>
  <pageSetup paperSize="9" scale="67" fitToHeight="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CU137"/>
  <sheetViews>
    <sheetView tabSelected="1" zoomScaleNormal="100" workbookViewId="0">
      <pane xSplit="4" ySplit="6" topLeftCell="E13" activePane="bottomRight" state="frozen"/>
      <selection pane="topRight" activeCell="E1" sqref="E1"/>
      <selection pane="bottomLeft" activeCell="A11" sqref="A11"/>
      <selection pane="bottomRight" activeCell="J23" sqref="J23"/>
    </sheetView>
  </sheetViews>
  <sheetFormatPr defaultRowHeight="15.75" x14ac:dyDescent="0.25"/>
  <cols>
    <col min="1" max="1" width="55.140625" style="1" customWidth="1"/>
    <col min="2" max="2" width="7.140625" style="1" customWidth="1"/>
    <col min="3" max="3" width="14.140625" style="1" customWidth="1"/>
    <col min="4" max="4" width="19.28515625" style="1" customWidth="1"/>
    <col min="5" max="5" width="15.85546875" style="1" customWidth="1"/>
    <col min="6" max="6" width="18" style="1" customWidth="1"/>
    <col min="7" max="7" width="17.85546875" style="1" customWidth="1"/>
    <col min="8" max="8" width="15.85546875" style="1" customWidth="1"/>
    <col min="9" max="16384" width="9.140625" style="1"/>
  </cols>
  <sheetData>
    <row r="2" spans="1:8" ht="24" customHeight="1" x14ac:dyDescent="0.25">
      <c r="A2" s="395" t="s">
        <v>180</v>
      </c>
      <c r="B2" s="395"/>
      <c r="C2" s="395"/>
      <c r="D2" s="395"/>
      <c r="E2" s="395"/>
      <c r="F2" s="395"/>
      <c r="G2" s="395"/>
      <c r="H2" s="395"/>
    </row>
    <row r="4" spans="1:8" ht="30" customHeight="1" x14ac:dyDescent="0.25">
      <c r="A4" s="396" t="s">
        <v>6</v>
      </c>
      <c r="B4" s="396" t="s">
        <v>9</v>
      </c>
      <c r="C4" s="396" t="s">
        <v>228</v>
      </c>
      <c r="D4" s="396" t="s">
        <v>229</v>
      </c>
      <c r="E4" s="396" t="s">
        <v>181</v>
      </c>
      <c r="F4" s="396"/>
      <c r="G4" s="396"/>
      <c r="H4" s="396"/>
    </row>
    <row r="5" spans="1:8" ht="58.5" customHeight="1" x14ac:dyDescent="0.25">
      <c r="A5" s="396"/>
      <c r="B5" s="396"/>
      <c r="C5" s="396"/>
      <c r="D5" s="396"/>
      <c r="E5" s="10" t="s">
        <v>444</v>
      </c>
      <c r="F5" s="10" t="s">
        <v>445</v>
      </c>
      <c r="G5" s="10" t="s">
        <v>446</v>
      </c>
      <c r="H5" s="10" t="s">
        <v>182</v>
      </c>
    </row>
    <row r="6" spans="1:8" ht="16.5" thickBot="1" x14ac:dyDescent="0.3">
      <c r="A6" s="10">
        <v>1</v>
      </c>
      <c r="B6" s="150">
        <v>2</v>
      </c>
      <c r="C6" s="150">
        <v>3</v>
      </c>
      <c r="D6" s="150">
        <v>4</v>
      </c>
      <c r="E6" s="150">
        <v>5</v>
      </c>
      <c r="F6" s="150">
        <v>6</v>
      </c>
      <c r="G6" s="150">
        <v>7</v>
      </c>
      <c r="H6" s="150">
        <v>8</v>
      </c>
    </row>
    <row r="7" spans="1:8" ht="18" x14ac:dyDescent="0.25">
      <c r="A7" s="172" t="s">
        <v>230</v>
      </c>
      <c r="B7" s="177" t="s">
        <v>16</v>
      </c>
      <c r="C7" s="178" t="s">
        <v>186</v>
      </c>
      <c r="D7" s="178" t="s">
        <v>186</v>
      </c>
      <c r="E7" s="179">
        <f>'детализация ост. и поступ.'!E7</f>
        <v>2187091.94</v>
      </c>
      <c r="F7" s="179">
        <f>'детализация ост. и поступ.'!F7</f>
        <v>777386.86</v>
      </c>
      <c r="G7" s="179">
        <f>'детализация ост. и поступ.'!G7</f>
        <v>478745.76508001983</v>
      </c>
      <c r="H7" s="180"/>
    </row>
    <row r="8" spans="1:8" ht="18" x14ac:dyDescent="0.25">
      <c r="A8" s="173" t="s">
        <v>231</v>
      </c>
      <c r="B8" s="181" t="s">
        <v>187</v>
      </c>
      <c r="C8" s="10" t="s">
        <v>186</v>
      </c>
      <c r="D8" s="10" t="s">
        <v>186</v>
      </c>
      <c r="E8" s="73">
        <f>(E9+E7)-E43</f>
        <v>1449739.7837599516</v>
      </c>
      <c r="F8" s="73">
        <f>'детализация ост. и поступ.'!F11</f>
        <v>478745.76508001983</v>
      </c>
      <c r="G8" s="73">
        <f>'детализация ост. и поступ.'!G11</f>
        <v>313084.75022004545</v>
      </c>
      <c r="H8" s="182"/>
    </row>
    <row r="9" spans="1:8" x14ac:dyDescent="0.25">
      <c r="A9" s="170" t="s">
        <v>188</v>
      </c>
      <c r="B9" s="183">
        <v>1000</v>
      </c>
      <c r="C9" s="54"/>
      <c r="D9" s="54"/>
      <c r="E9" s="274">
        <f>E14+E11</f>
        <v>159240528.07999998</v>
      </c>
      <c r="F9" s="79">
        <f>F11+F14+F25+F28+F31+F36+F39</f>
        <v>163390727.59</v>
      </c>
      <c r="G9" s="79">
        <f>G11+G14+G25+G28+G31+G36+G39</f>
        <v>170276102.97</v>
      </c>
      <c r="H9" s="184">
        <f>H11+H14+H25+H28+H31+H36+H39</f>
        <v>0</v>
      </c>
    </row>
    <row r="10" spans="1:8" x14ac:dyDescent="0.25">
      <c r="A10" s="171" t="s">
        <v>14</v>
      </c>
      <c r="B10" s="185"/>
      <c r="C10" s="75"/>
      <c r="D10" s="75"/>
      <c r="E10" s="75"/>
      <c r="F10" s="75"/>
      <c r="G10" s="75"/>
      <c r="H10" s="186"/>
    </row>
    <row r="11" spans="1:8" x14ac:dyDescent="0.25">
      <c r="A11" s="173" t="s">
        <v>189</v>
      </c>
      <c r="B11" s="187">
        <v>1100</v>
      </c>
      <c r="C11" s="10">
        <v>120</v>
      </c>
      <c r="D11" s="10">
        <v>120</v>
      </c>
      <c r="E11" s="165">
        <f>E13</f>
        <v>100000</v>
      </c>
      <c r="F11" s="165">
        <f t="shared" ref="F11:H11" si="0">F13</f>
        <v>257500</v>
      </c>
      <c r="G11" s="165">
        <f t="shared" si="0"/>
        <v>265225</v>
      </c>
      <c r="H11" s="188">
        <f t="shared" si="0"/>
        <v>0</v>
      </c>
    </row>
    <row r="12" spans="1:8" x14ac:dyDescent="0.25">
      <c r="A12" s="171" t="s">
        <v>14</v>
      </c>
      <c r="B12" s="185"/>
      <c r="C12" s="75"/>
      <c r="D12" s="75"/>
      <c r="E12" s="75"/>
      <c r="F12" s="75"/>
      <c r="G12" s="75"/>
      <c r="H12" s="186"/>
    </row>
    <row r="13" spans="1:8" s="141" customFormat="1" x14ac:dyDescent="0.25">
      <c r="A13" s="174" t="s">
        <v>360</v>
      </c>
      <c r="B13" s="187">
        <v>1110</v>
      </c>
      <c r="C13" s="10">
        <v>120</v>
      </c>
      <c r="D13" s="166">
        <v>120</v>
      </c>
      <c r="E13" s="167">
        <v>100000</v>
      </c>
      <c r="F13" s="259">
        <v>257500</v>
      </c>
      <c r="G13" s="259">
        <v>265225</v>
      </c>
      <c r="H13" s="189"/>
    </row>
    <row r="14" spans="1:8" x14ac:dyDescent="0.25">
      <c r="A14" s="173" t="s">
        <v>163</v>
      </c>
      <c r="B14" s="187">
        <v>1200</v>
      </c>
      <c r="C14" s="10">
        <v>130</v>
      </c>
      <c r="D14" s="10">
        <v>130</v>
      </c>
      <c r="E14" s="165">
        <f>E16+E17+E18+E28+E19+E20+E21+E22+E31+E23+E24</f>
        <v>159140528.07999998</v>
      </c>
      <c r="F14" s="165">
        <f>F16+F17+F18</f>
        <v>162927227.59</v>
      </c>
      <c r="G14" s="165">
        <f>G16+G17+G18</f>
        <v>169798697.97</v>
      </c>
      <c r="H14" s="188">
        <f>H16+H17+H18</f>
        <v>0</v>
      </c>
    </row>
    <row r="15" spans="1:8" x14ac:dyDescent="0.25">
      <c r="A15" s="171" t="s">
        <v>14</v>
      </c>
      <c r="B15" s="185"/>
      <c r="C15" s="75"/>
      <c r="D15" s="75"/>
      <c r="E15" s="75"/>
      <c r="F15" s="75"/>
      <c r="G15" s="75"/>
      <c r="H15" s="186"/>
    </row>
    <row r="16" spans="1:8" s="141" customFormat="1" ht="30" x14ac:dyDescent="0.25">
      <c r="A16" s="175" t="s">
        <v>183</v>
      </c>
      <c r="B16" s="187">
        <v>1210</v>
      </c>
      <c r="C16" s="10">
        <v>130</v>
      </c>
      <c r="D16" s="166"/>
      <c r="E16" s="167"/>
      <c r="F16" s="168"/>
      <c r="G16" s="168"/>
      <c r="H16" s="189"/>
    </row>
    <row r="17" spans="1:8" s="141" customFormat="1" x14ac:dyDescent="0.25">
      <c r="A17" s="175" t="s">
        <v>13</v>
      </c>
      <c r="B17" s="187">
        <v>1220</v>
      </c>
      <c r="C17" s="10">
        <v>130</v>
      </c>
      <c r="D17" s="166">
        <v>130</v>
      </c>
      <c r="E17" s="167">
        <f>'детализация ост. и поступ.'!E23</f>
        <v>132801349.48999999</v>
      </c>
      <c r="F17" s="259">
        <f>'детализация ост. и поступ.'!F23</f>
        <v>137512427.59</v>
      </c>
      <c r="G17" s="259">
        <f>'детализация ост. и поступ.'!G23</f>
        <v>143425461.97</v>
      </c>
      <c r="H17" s="189"/>
    </row>
    <row r="18" spans="1:8" s="141" customFormat="1" ht="44.25" customHeight="1" x14ac:dyDescent="0.25">
      <c r="A18" s="175" t="s">
        <v>185</v>
      </c>
      <c r="B18" s="187">
        <v>1230</v>
      </c>
      <c r="C18" s="10">
        <v>130</v>
      </c>
      <c r="D18" s="166">
        <v>130</v>
      </c>
      <c r="E18" s="167">
        <f>'детализация ост. и поступ.'!E32</f>
        <v>21600000</v>
      </c>
      <c r="F18" s="259">
        <f>'детализация ост. и поступ.'!F32</f>
        <v>25414800</v>
      </c>
      <c r="G18" s="259">
        <f>'детализация ост. и поступ.'!G32</f>
        <v>26373236</v>
      </c>
      <c r="H18" s="189"/>
    </row>
    <row r="19" spans="1:8" s="141" customFormat="1" ht="44.25" customHeight="1" x14ac:dyDescent="0.25">
      <c r="A19" s="175" t="s">
        <v>314</v>
      </c>
      <c r="B19" s="187">
        <v>1220</v>
      </c>
      <c r="C19" s="375">
        <v>130</v>
      </c>
      <c r="D19" s="166">
        <v>130</v>
      </c>
      <c r="E19" s="269">
        <v>83700</v>
      </c>
      <c r="F19" s="259"/>
      <c r="G19" s="259"/>
      <c r="H19" s="189"/>
    </row>
    <row r="20" spans="1:8" s="141" customFormat="1" ht="44.25" customHeight="1" x14ac:dyDescent="0.25">
      <c r="A20" s="175" t="s">
        <v>470</v>
      </c>
      <c r="B20" s="187">
        <v>1220</v>
      </c>
      <c r="C20" s="375">
        <v>130</v>
      </c>
      <c r="D20" s="166">
        <v>130</v>
      </c>
      <c r="E20" s="269">
        <v>1427728.7</v>
      </c>
      <c r="F20" s="259"/>
      <c r="G20" s="259"/>
      <c r="H20" s="189"/>
    </row>
    <row r="21" spans="1:8" s="141" customFormat="1" ht="44.25" customHeight="1" x14ac:dyDescent="0.25">
      <c r="A21" s="175" t="s">
        <v>471</v>
      </c>
      <c r="B21" s="187">
        <v>1220</v>
      </c>
      <c r="C21" s="375">
        <v>130</v>
      </c>
      <c r="D21" s="166">
        <v>130</v>
      </c>
      <c r="E21" s="269">
        <v>276441</v>
      </c>
      <c r="F21" s="259"/>
      <c r="G21" s="259"/>
      <c r="H21" s="189"/>
    </row>
    <row r="22" spans="1:8" s="141" customFormat="1" ht="44.25" customHeight="1" x14ac:dyDescent="0.25">
      <c r="A22" s="175" t="s">
        <v>315</v>
      </c>
      <c r="B22" s="187">
        <v>1220</v>
      </c>
      <c r="C22" s="375">
        <v>130</v>
      </c>
      <c r="D22" s="166">
        <v>130</v>
      </c>
      <c r="E22" s="269">
        <v>874315.32</v>
      </c>
      <c r="F22" s="259"/>
      <c r="G22" s="259"/>
      <c r="H22" s="189"/>
    </row>
    <row r="23" spans="1:8" s="141" customFormat="1" ht="44.25" customHeight="1" x14ac:dyDescent="0.25">
      <c r="A23" s="175" t="s">
        <v>479</v>
      </c>
      <c r="B23" s="187">
        <v>1220</v>
      </c>
      <c r="C23" s="378">
        <v>130</v>
      </c>
      <c r="D23" s="166">
        <v>130</v>
      </c>
      <c r="E23" s="269">
        <v>1590801.66</v>
      </c>
      <c r="F23" s="259"/>
      <c r="G23" s="259"/>
      <c r="H23" s="189"/>
    </row>
    <row r="24" spans="1:8" s="141" customFormat="1" ht="44.25" customHeight="1" x14ac:dyDescent="0.25">
      <c r="A24" s="175" t="s">
        <v>480</v>
      </c>
      <c r="B24" s="187">
        <v>1220</v>
      </c>
      <c r="C24" s="378">
        <v>130</v>
      </c>
      <c r="D24" s="166">
        <v>130</v>
      </c>
      <c r="E24" s="269">
        <v>175153.91</v>
      </c>
      <c r="F24" s="259"/>
      <c r="G24" s="259"/>
      <c r="H24" s="189"/>
    </row>
    <row r="25" spans="1:8" ht="30" x14ac:dyDescent="0.25">
      <c r="A25" s="173" t="s">
        <v>164</v>
      </c>
      <c r="B25" s="187">
        <v>1300</v>
      </c>
      <c r="C25" s="10">
        <v>140</v>
      </c>
      <c r="D25" s="10"/>
      <c r="E25" s="18">
        <f>E27</f>
        <v>0</v>
      </c>
      <c r="F25" s="18">
        <f t="shared" ref="F25:H25" si="1">F27</f>
        <v>0</v>
      </c>
      <c r="G25" s="18">
        <f t="shared" si="1"/>
        <v>0</v>
      </c>
      <c r="H25" s="190">
        <f t="shared" si="1"/>
        <v>0</v>
      </c>
    </row>
    <row r="26" spans="1:8" x14ac:dyDescent="0.25">
      <c r="A26" s="171" t="s">
        <v>14</v>
      </c>
      <c r="B26" s="185"/>
      <c r="C26" s="75"/>
      <c r="D26" s="75"/>
      <c r="E26" s="75"/>
      <c r="F26" s="75"/>
      <c r="G26" s="75"/>
      <c r="H26" s="186"/>
    </row>
    <row r="27" spans="1:8" x14ac:dyDescent="0.25">
      <c r="A27" s="171"/>
      <c r="B27" s="191">
        <v>1310</v>
      </c>
      <c r="C27" s="54">
        <v>140</v>
      </c>
      <c r="D27" s="54"/>
      <c r="E27" s="54"/>
      <c r="F27" s="54"/>
      <c r="G27" s="54"/>
      <c r="H27" s="192"/>
    </row>
    <row r="28" spans="1:8" x14ac:dyDescent="0.25">
      <c r="A28" s="173" t="s">
        <v>190</v>
      </c>
      <c r="B28" s="187">
        <v>1400</v>
      </c>
      <c r="C28" s="10">
        <v>150</v>
      </c>
      <c r="D28" s="10">
        <v>150</v>
      </c>
      <c r="E28" s="18">
        <f>E30</f>
        <v>200000</v>
      </c>
      <c r="F28" s="18">
        <f t="shared" ref="F28:H28" si="2">F30</f>
        <v>206000</v>
      </c>
      <c r="G28" s="18">
        <f t="shared" si="2"/>
        <v>212180</v>
      </c>
      <c r="H28" s="190">
        <f t="shared" si="2"/>
        <v>0</v>
      </c>
    </row>
    <row r="29" spans="1:8" x14ac:dyDescent="0.25">
      <c r="A29" s="171" t="s">
        <v>14</v>
      </c>
      <c r="B29" s="185"/>
      <c r="C29" s="75"/>
      <c r="D29" s="75"/>
      <c r="E29" s="75"/>
      <c r="F29" s="75"/>
      <c r="G29" s="75"/>
      <c r="H29" s="186"/>
    </row>
    <row r="30" spans="1:8" ht="30" x14ac:dyDescent="0.25">
      <c r="A30" s="175" t="s">
        <v>361</v>
      </c>
      <c r="B30" s="187">
        <v>1410</v>
      </c>
      <c r="C30" s="10">
        <v>150</v>
      </c>
      <c r="D30" s="10">
        <v>150</v>
      </c>
      <c r="E30" s="167">
        <f>'детализация ост. и поступ.'!E39</f>
        <v>200000</v>
      </c>
      <c r="F30" s="290">
        <v>206000</v>
      </c>
      <c r="G30" s="290">
        <v>212180</v>
      </c>
      <c r="H30" s="192"/>
    </row>
    <row r="31" spans="1:8" x14ac:dyDescent="0.25">
      <c r="A31" s="173" t="s">
        <v>195</v>
      </c>
      <c r="B31" s="187">
        <v>1500</v>
      </c>
      <c r="C31" s="10">
        <v>180</v>
      </c>
      <c r="D31" s="10"/>
      <c r="E31" s="18">
        <f>E33+E34+E35</f>
        <v>111038</v>
      </c>
      <c r="F31" s="18">
        <f t="shared" ref="F31:H31" si="3">F33+F34+F35</f>
        <v>0</v>
      </c>
      <c r="G31" s="18">
        <f t="shared" si="3"/>
        <v>0</v>
      </c>
      <c r="H31" s="190">
        <f t="shared" si="3"/>
        <v>0</v>
      </c>
    </row>
    <row r="32" spans="1:8" x14ac:dyDescent="0.25">
      <c r="A32" s="171" t="s">
        <v>14</v>
      </c>
      <c r="B32" s="185"/>
      <c r="C32" s="75"/>
      <c r="D32" s="75"/>
      <c r="E32" s="75"/>
      <c r="F32" s="75"/>
      <c r="G32" s="75"/>
      <c r="H32" s="186"/>
    </row>
    <row r="33" spans="1:8" x14ac:dyDescent="0.25">
      <c r="A33" s="175" t="s">
        <v>184</v>
      </c>
      <c r="B33" s="187">
        <v>1510</v>
      </c>
      <c r="C33" s="10">
        <v>180</v>
      </c>
      <c r="D33" s="10"/>
      <c r="E33" s="74">
        <v>111038</v>
      </c>
      <c r="F33" s="10"/>
      <c r="G33" s="10"/>
      <c r="H33" s="193"/>
    </row>
    <row r="34" spans="1:8" x14ac:dyDescent="0.25">
      <c r="A34" s="175" t="s">
        <v>12</v>
      </c>
      <c r="B34" s="187">
        <v>1520</v>
      </c>
      <c r="C34" s="10">
        <v>180</v>
      </c>
      <c r="D34" s="10"/>
      <c r="E34" s="74"/>
      <c r="F34" s="10"/>
      <c r="G34" s="10"/>
      <c r="H34" s="193"/>
    </row>
    <row r="35" spans="1:8" x14ac:dyDescent="0.25">
      <c r="A35" s="175"/>
      <c r="B35" s="187">
        <v>1530</v>
      </c>
      <c r="C35" s="10">
        <v>180</v>
      </c>
      <c r="D35" s="10"/>
      <c r="E35" s="74"/>
      <c r="F35" s="10"/>
      <c r="G35" s="10"/>
      <c r="H35" s="193"/>
    </row>
    <row r="36" spans="1:8" x14ac:dyDescent="0.25">
      <c r="A36" s="173" t="s">
        <v>191</v>
      </c>
      <c r="B36" s="187">
        <v>1900</v>
      </c>
      <c r="C36" s="10"/>
      <c r="D36" s="10"/>
      <c r="E36" s="18">
        <f>E38</f>
        <v>0</v>
      </c>
      <c r="F36" s="18">
        <f t="shared" ref="F36:H36" si="4">F38</f>
        <v>0</v>
      </c>
      <c r="G36" s="18">
        <f t="shared" si="4"/>
        <v>0</v>
      </c>
      <c r="H36" s="190">
        <f t="shared" si="4"/>
        <v>0</v>
      </c>
    </row>
    <row r="37" spans="1:8" x14ac:dyDescent="0.25">
      <c r="A37" s="171" t="s">
        <v>14</v>
      </c>
      <c r="B37" s="185"/>
      <c r="C37" s="75"/>
      <c r="D37" s="75"/>
      <c r="E37" s="75"/>
      <c r="F37" s="75"/>
      <c r="G37" s="75"/>
      <c r="H37" s="186"/>
    </row>
    <row r="38" spans="1:8" x14ac:dyDescent="0.25">
      <c r="A38" s="175"/>
      <c r="B38" s="187">
        <v>1910</v>
      </c>
      <c r="C38" s="10"/>
      <c r="D38" s="10"/>
      <c r="E38" s="74"/>
      <c r="F38" s="290"/>
      <c r="G38" s="290"/>
      <c r="H38" s="192"/>
    </row>
    <row r="39" spans="1:8" ht="18" x14ac:dyDescent="0.25">
      <c r="A39" s="173" t="s">
        <v>232</v>
      </c>
      <c r="B39" s="187">
        <v>1980</v>
      </c>
      <c r="C39" s="10" t="s">
        <v>186</v>
      </c>
      <c r="D39" s="10"/>
      <c r="E39" s="18">
        <f>E41+E42</f>
        <v>0</v>
      </c>
      <c r="F39" s="18"/>
      <c r="G39" s="18">
        <f t="shared" ref="G39:H39" si="5">G41+G42</f>
        <v>0</v>
      </c>
      <c r="H39" s="190">
        <f t="shared" si="5"/>
        <v>0</v>
      </c>
    </row>
    <row r="40" spans="1:8" x14ac:dyDescent="0.25">
      <c r="A40" s="171" t="s">
        <v>7</v>
      </c>
      <c r="B40" s="185"/>
      <c r="C40" s="75"/>
      <c r="D40" s="75"/>
      <c r="E40" s="75"/>
      <c r="F40" s="75"/>
      <c r="G40" s="75"/>
      <c r="H40" s="186"/>
    </row>
    <row r="41" spans="1:8" ht="30" x14ac:dyDescent="0.25">
      <c r="A41" s="171" t="s">
        <v>192</v>
      </c>
      <c r="B41" s="191">
        <v>1981</v>
      </c>
      <c r="C41" s="54">
        <v>510</v>
      </c>
      <c r="D41" s="54"/>
      <c r="E41" s="54"/>
      <c r="F41" s="165"/>
      <c r="G41" s="54"/>
      <c r="H41" s="192"/>
    </row>
    <row r="42" spans="1:8" x14ac:dyDescent="0.25">
      <c r="A42" s="171"/>
      <c r="B42" s="191"/>
      <c r="C42" s="54"/>
      <c r="D42" s="54"/>
      <c r="E42" s="54"/>
      <c r="F42" s="281"/>
      <c r="G42" s="281"/>
      <c r="H42" s="192"/>
    </row>
    <row r="43" spans="1:8" x14ac:dyDescent="0.25">
      <c r="A43" s="170" t="s">
        <v>193</v>
      </c>
      <c r="B43" s="199">
        <v>2000</v>
      </c>
      <c r="C43" s="200" t="s">
        <v>186</v>
      </c>
      <c r="D43" s="10">
        <v>200</v>
      </c>
      <c r="E43" s="73">
        <f>E45+E62+E71+E78</f>
        <v>159977880.23624003</v>
      </c>
      <c r="F43" s="73">
        <f>F45+F71+F78</f>
        <v>163689368.68492001</v>
      </c>
      <c r="G43" s="73">
        <f>'детализация раздела 1'!L8+'детализация раздела 1'!O8</f>
        <v>170441763.98485997</v>
      </c>
      <c r="H43" s="182"/>
    </row>
    <row r="44" spans="1:8" x14ac:dyDescent="0.25">
      <c r="A44" s="171" t="s">
        <v>14</v>
      </c>
      <c r="B44" s="185"/>
      <c r="C44" s="75"/>
      <c r="D44" s="75"/>
      <c r="E44" s="75"/>
      <c r="F44" s="75"/>
      <c r="G44" s="214"/>
      <c r="H44" s="186"/>
    </row>
    <row r="45" spans="1:8" x14ac:dyDescent="0.25">
      <c r="A45" s="278" t="s">
        <v>194</v>
      </c>
      <c r="B45" s="266">
        <v>2100</v>
      </c>
      <c r="C45" s="267" t="s">
        <v>186</v>
      </c>
      <c r="D45" s="267">
        <v>200</v>
      </c>
      <c r="E45" s="270">
        <f>E47+E48+E50+E52+E56+E57+E58+E49+E51</f>
        <v>124523722.00624001</v>
      </c>
      <c r="F45" s="270">
        <f>'детализация раздела 1'!H10+'детализация раздела 1'!K10</f>
        <v>128689233.06492001</v>
      </c>
      <c r="G45" s="270">
        <f>'детализация раздела 1'!L10+'детализация раздела 1'!O10</f>
        <v>134213689.56485999</v>
      </c>
      <c r="H45" s="271" t="s">
        <v>186</v>
      </c>
    </row>
    <row r="46" spans="1:8" x14ac:dyDescent="0.25">
      <c r="A46" s="265" t="s">
        <v>14</v>
      </c>
      <c r="B46" s="266"/>
      <c r="C46" s="267"/>
      <c r="D46" s="267"/>
      <c r="E46" s="267"/>
      <c r="F46" s="267"/>
      <c r="G46" s="270"/>
      <c r="H46" s="268"/>
    </row>
    <row r="47" spans="1:8" x14ac:dyDescent="0.25">
      <c r="A47" s="276" t="s">
        <v>196</v>
      </c>
      <c r="B47" s="266">
        <v>2110</v>
      </c>
      <c r="C47" s="277">
        <v>111</v>
      </c>
      <c r="D47" s="277">
        <v>211</v>
      </c>
      <c r="E47" s="269">
        <f>'раздел 3'!G69</f>
        <v>94950675.120000005</v>
      </c>
      <c r="F47" s="270">
        <f>'детализация раздела 1'!H12+'детализация раздела 1'!K12</f>
        <v>98452783.460000008</v>
      </c>
      <c r="G47" s="270">
        <f>'детализация раздела 1'!L12+'детализация раздела 1'!O12</f>
        <v>102686252.92999999</v>
      </c>
      <c r="H47" s="271" t="s">
        <v>186</v>
      </c>
    </row>
    <row r="48" spans="1:8" ht="30" x14ac:dyDescent="0.25">
      <c r="A48" s="276" t="s">
        <v>197</v>
      </c>
      <c r="B48" s="266">
        <v>2120</v>
      </c>
      <c r="C48" s="277">
        <v>112</v>
      </c>
      <c r="D48" s="277">
        <v>212</v>
      </c>
      <c r="E48" s="269">
        <f>'детализация раздела 1'!G20</f>
        <v>340655</v>
      </c>
      <c r="F48" s="270">
        <f>'детализация раздела 1'!H20+'детализация раздела 1'!K20</f>
        <v>503709</v>
      </c>
      <c r="G48" s="270">
        <f>'детализация раздела 1'!L20+'детализация раздела 1'!O20</f>
        <v>516188.25</v>
      </c>
      <c r="H48" s="271" t="s">
        <v>186</v>
      </c>
    </row>
    <row r="49" spans="1:8" ht="30" x14ac:dyDescent="0.25">
      <c r="A49" s="276" t="s">
        <v>197</v>
      </c>
      <c r="B49" s="266">
        <v>2120</v>
      </c>
      <c r="C49" s="277">
        <v>112</v>
      </c>
      <c r="D49" s="277">
        <v>214</v>
      </c>
      <c r="E49" s="269">
        <f>'детализация раздела 1'!E21</f>
        <v>142288</v>
      </c>
      <c r="F49" s="270"/>
      <c r="G49" s="270"/>
      <c r="H49" s="271"/>
    </row>
    <row r="50" spans="1:8" ht="30" x14ac:dyDescent="0.25">
      <c r="A50" s="276" t="s">
        <v>198</v>
      </c>
      <c r="B50" s="266">
        <v>2130</v>
      </c>
      <c r="C50" s="277">
        <v>113</v>
      </c>
      <c r="D50" s="277"/>
      <c r="E50" s="269"/>
      <c r="F50" s="270"/>
      <c r="G50" s="270"/>
      <c r="H50" s="271" t="s">
        <v>186</v>
      </c>
    </row>
    <row r="51" spans="1:8" x14ac:dyDescent="0.25">
      <c r="A51" s="276" t="s">
        <v>475</v>
      </c>
      <c r="B51" s="266">
        <v>2130</v>
      </c>
      <c r="C51" s="277">
        <v>111</v>
      </c>
      <c r="D51" s="277">
        <v>266</v>
      </c>
      <c r="E51" s="269">
        <v>415000</v>
      </c>
      <c r="F51" s="270"/>
      <c r="G51" s="270"/>
      <c r="H51" s="271" t="s">
        <v>186</v>
      </c>
    </row>
    <row r="52" spans="1:8" ht="45" x14ac:dyDescent="0.25">
      <c r="A52" s="276" t="s">
        <v>199</v>
      </c>
      <c r="B52" s="266">
        <v>2140</v>
      </c>
      <c r="C52" s="277">
        <v>119</v>
      </c>
      <c r="D52" s="277">
        <v>213</v>
      </c>
      <c r="E52" s="270">
        <f>'раздел 3'!L69</f>
        <v>28675103.886239998</v>
      </c>
      <c r="F52" s="270">
        <f>'детализация раздела 1'!H25+'детализация раздела 1'!K25</f>
        <v>29732740.604920004</v>
      </c>
      <c r="G52" s="270">
        <f>'детализация раздела 1'!L23+'детализация раздела 1'!O23</f>
        <v>31011248.384859998</v>
      </c>
      <c r="H52" s="271" t="s">
        <v>186</v>
      </c>
    </row>
    <row r="53" spans="1:8" x14ac:dyDescent="0.25">
      <c r="A53" s="265" t="s">
        <v>202</v>
      </c>
      <c r="B53" s="266"/>
      <c r="C53" s="267"/>
      <c r="D53" s="267"/>
      <c r="E53" s="267"/>
      <c r="F53" s="277"/>
      <c r="G53" s="270"/>
      <c r="H53" s="268"/>
    </row>
    <row r="54" spans="1:8" x14ac:dyDescent="0.25">
      <c r="A54" s="276" t="s">
        <v>200</v>
      </c>
      <c r="B54" s="266">
        <v>2141</v>
      </c>
      <c r="C54" s="277">
        <v>119</v>
      </c>
      <c r="D54" s="277">
        <v>213</v>
      </c>
      <c r="E54" s="269">
        <f>E52</f>
        <v>28675103.886239998</v>
      </c>
      <c r="F54" s="270">
        <f>F52</f>
        <v>29732740.604920004</v>
      </c>
      <c r="G54" s="270">
        <f>'детализация раздела 1'!L23+'детализация раздела 1'!O23</f>
        <v>31011248.384859998</v>
      </c>
      <c r="H54" s="271" t="s">
        <v>186</v>
      </c>
    </row>
    <row r="55" spans="1:8" x14ac:dyDescent="0.25">
      <c r="A55" s="276" t="s">
        <v>201</v>
      </c>
      <c r="B55" s="266">
        <v>2142</v>
      </c>
      <c r="C55" s="277">
        <v>119</v>
      </c>
      <c r="D55" s="277"/>
      <c r="E55" s="269"/>
      <c r="F55" s="270"/>
      <c r="G55" s="270"/>
      <c r="H55" s="271" t="s">
        <v>186</v>
      </c>
    </row>
    <row r="56" spans="1:8" ht="30" x14ac:dyDescent="0.25">
      <c r="A56" s="276" t="s">
        <v>223</v>
      </c>
      <c r="B56" s="266">
        <v>2150</v>
      </c>
      <c r="C56" s="277">
        <v>131</v>
      </c>
      <c r="D56" s="277"/>
      <c r="E56" s="269"/>
      <c r="F56" s="270"/>
      <c r="G56" s="270"/>
      <c r="H56" s="271" t="s">
        <v>186</v>
      </c>
    </row>
    <row r="57" spans="1:8" ht="30" x14ac:dyDescent="0.25">
      <c r="A57" s="276" t="s">
        <v>224</v>
      </c>
      <c r="B57" s="266">
        <v>2160</v>
      </c>
      <c r="C57" s="277">
        <v>134</v>
      </c>
      <c r="D57" s="277"/>
      <c r="E57" s="269"/>
      <c r="F57" s="270"/>
      <c r="G57" s="270"/>
      <c r="H57" s="271" t="s">
        <v>186</v>
      </c>
    </row>
    <row r="58" spans="1:8" ht="45" x14ac:dyDescent="0.25">
      <c r="A58" s="276" t="s">
        <v>203</v>
      </c>
      <c r="B58" s="266">
        <v>2170</v>
      </c>
      <c r="C58" s="277">
        <v>139</v>
      </c>
      <c r="D58" s="277"/>
      <c r="E58" s="270">
        <f>E60+E61</f>
        <v>0</v>
      </c>
      <c r="F58" s="270">
        <f>F60+F61</f>
        <v>0</v>
      </c>
      <c r="G58" s="270">
        <f t="shared" ref="G58" si="6">G60+G61</f>
        <v>0</v>
      </c>
      <c r="H58" s="271" t="s">
        <v>186</v>
      </c>
    </row>
    <row r="59" spans="1:8" x14ac:dyDescent="0.25">
      <c r="A59" s="171" t="s">
        <v>202</v>
      </c>
      <c r="B59" s="185"/>
      <c r="C59" s="75"/>
      <c r="D59" s="75"/>
      <c r="E59" s="75"/>
      <c r="F59" s="75"/>
      <c r="G59" s="214"/>
      <c r="H59" s="186"/>
    </row>
    <row r="60" spans="1:8" x14ac:dyDescent="0.25">
      <c r="A60" s="175" t="s">
        <v>204</v>
      </c>
      <c r="B60" s="187">
        <v>2171</v>
      </c>
      <c r="C60" s="78">
        <v>139</v>
      </c>
      <c r="D60" s="78"/>
      <c r="E60" s="74"/>
      <c r="F60" s="18"/>
      <c r="G60" s="18"/>
      <c r="H60" s="190" t="s">
        <v>186</v>
      </c>
    </row>
    <row r="61" spans="1:8" ht="30" x14ac:dyDescent="0.25">
      <c r="A61" s="175" t="s">
        <v>205</v>
      </c>
      <c r="B61" s="187">
        <v>2172</v>
      </c>
      <c r="C61" s="78">
        <v>139</v>
      </c>
      <c r="D61" s="78"/>
      <c r="E61" s="74"/>
      <c r="F61" s="18"/>
      <c r="G61" s="18"/>
      <c r="H61" s="190" t="s">
        <v>186</v>
      </c>
    </row>
    <row r="62" spans="1:8" x14ac:dyDescent="0.25">
      <c r="A62" s="173" t="s">
        <v>206</v>
      </c>
      <c r="B62" s="187">
        <v>2200</v>
      </c>
      <c r="C62" s="10">
        <v>300</v>
      </c>
      <c r="D62" s="10">
        <v>262</v>
      </c>
      <c r="E62" s="18">
        <f>E64+E68+E69+E70</f>
        <v>0</v>
      </c>
      <c r="F62" s="18">
        <f t="shared" ref="F62:G62" si="7">F64+F68+F69+F70</f>
        <v>0</v>
      </c>
      <c r="G62" s="18">
        <f t="shared" si="7"/>
        <v>0</v>
      </c>
      <c r="H62" s="190" t="s">
        <v>186</v>
      </c>
    </row>
    <row r="63" spans="1:8" x14ac:dyDescent="0.25">
      <c r="A63" s="171" t="s">
        <v>14</v>
      </c>
      <c r="B63" s="185"/>
      <c r="C63" s="75"/>
      <c r="D63" s="75"/>
      <c r="E63" s="75"/>
      <c r="F63" s="75"/>
      <c r="G63" s="214"/>
      <c r="H63" s="186"/>
    </row>
    <row r="64" spans="1:8" ht="30" x14ac:dyDescent="0.25">
      <c r="A64" s="176" t="s">
        <v>207</v>
      </c>
      <c r="B64" s="187">
        <v>2210</v>
      </c>
      <c r="C64" s="10">
        <v>320</v>
      </c>
      <c r="D64" s="10"/>
      <c r="E64" s="18">
        <f>E66+E67</f>
        <v>0</v>
      </c>
      <c r="F64" s="18">
        <f t="shared" ref="F64:G64" si="8">F66+F67</f>
        <v>0</v>
      </c>
      <c r="G64" s="18">
        <f t="shared" si="8"/>
        <v>0</v>
      </c>
      <c r="H64" s="190" t="s">
        <v>186</v>
      </c>
    </row>
    <row r="65" spans="1:8" x14ac:dyDescent="0.25">
      <c r="A65" s="171" t="s">
        <v>165</v>
      </c>
      <c r="B65" s="185"/>
      <c r="C65" s="75"/>
      <c r="D65" s="75"/>
      <c r="E65" s="75"/>
      <c r="F65" s="75"/>
      <c r="G65" s="214"/>
      <c r="H65" s="186"/>
    </row>
    <row r="66" spans="1:8" ht="29.25" customHeight="1" x14ac:dyDescent="0.25">
      <c r="A66" s="176" t="s">
        <v>208</v>
      </c>
      <c r="B66" s="191">
        <v>2211</v>
      </c>
      <c r="C66" s="54">
        <v>321</v>
      </c>
      <c r="D66" s="54">
        <v>262</v>
      </c>
      <c r="E66" s="290"/>
      <c r="F66" s="290"/>
      <c r="G66" s="165"/>
      <c r="H66" s="192" t="s">
        <v>186</v>
      </c>
    </row>
    <row r="67" spans="1:8" x14ac:dyDescent="0.25">
      <c r="A67" s="171"/>
      <c r="B67" s="187"/>
      <c r="C67" s="78"/>
      <c r="D67" s="78"/>
      <c r="E67" s="74"/>
      <c r="F67" s="18"/>
      <c r="G67" s="18"/>
      <c r="H67" s="192" t="s">
        <v>186</v>
      </c>
    </row>
    <row r="68" spans="1:8" ht="45" x14ac:dyDescent="0.25">
      <c r="A68" s="176" t="s">
        <v>209</v>
      </c>
      <c r="B68" s="187">
        <v>2220</v>
      </c>
      <c r="C68" s="78">
        <v>340</v>
      </c>
      <c r="D68" s="78"/>
      <c r="E68" s="74"/>
      <c r="F68" s="18"/>
      <c r="G68" s="18"/>
      <c r="H68" s="192" t="s">
        <v>186</v>
      </c>
    </row>
    <row r="69" spans="1:8" ht="75" x14ac:dyDescent="0.25">
      <c r="A69" s="176" t="s">
        <v>225</v>
      </c>
      <c r="B69" s="187">
        <v>2230</v>
      </c>
      <c r="C69" s="78">
        <v>350</v>
      </c>
      <c r="D69" s="78"/>
      <c r="E69" s="74"/>
      <c r="F69" s="18"/>
      <c r="G69" s="18"/>
      <c r="H69" s="192" t="s">
        <v>186</v>
      </c>
    </row>
    <row r="70" spans="1:8" ht="30" x14ac:dyDescent="0.25">
      <c r="A70" s="176" t="s">
        <v>210</v>
      </c>
      <c r="B70" s="187">
        <v>2240</v>
      </c>
      <c r="C70" s="78">
        <v>360</v>
      </c>
      <c r="D70" s="78"/>
      <c r="E70" s="74"/>
      <c r="F70" s="18"/>
      <c r="G70" s="18"/>
      <c r="H70" s="192" t="s">
        <v>186</v>
      </c>
    </row>
    <row r="71" spans="1:8" x14ac:dyDescent="0.25">
      <c r="A71" s="278" t="s">
        <v>211</v>
      </c>
      <c r="B71" s="266">
        <v>2300</v>
      </c>
      <c r="C71" s="267">
        <v>850</v>
      </c>
      <c r="D71" s="267">
        <v>850</v>
      </c>
      <c r="E71" s="270">
        <f>E73+E74+E75+E76</f>
        <v>552538</v>
      </c>
      <c r="F71" s="270">
        <f>'детализация раздела 1'!H42+'детализация раздела 1'!K42</f>
        <v>408961</v>
      </c>
      <c r="G71" s="270">
        <f>G73+G74+G75</f>
        <v>424680.5</v>
      </c>
      <c r="H71" s="271" t="s">
        <v>186</v>
      </c>
    </row>
    <row r="72" spans="1:8" x14ac:dyDescent="0.25">
      <c r="A72" s="265" t="s">
        <v>7</v>
      </c>
      <c r="B72" s="266"/>
      <c r="C72" s="267"/>
      <c r="D72" s="267"/>
      <c r="E72" s="267"/>
      <c r="F72" s="267"/>
      <c r="G72" s="270"/>
      <c r="H72" s="268"/>
    </row>
    <row r="73" spans="1:8" x14ac:dyDescent="0.25">
      <c r="A73" s="276" t="s">
        <v>212</v>
      </c>
      <c r="B73" s="266">
        <v>2310</v>
      </c>
      <c r="C73" s="267">
        <v>851</v>
      </c>
      <c r="D73" s="267">
        <v>851</v>
      </c>
      <c r="E73" s="269">
        <f>налоги!G33+налоги!H33+'детализация раздела 1'!F44</f>
        <v>457538</v>
      </c>
      <c r="F73" s="270">
        <f>'детализация раздела 1'!H44+'детализация раздела 1'!K44</f>
        <v>361400</v>
      </c>
      <c r="G73" s="270">
        <f>'детализация раздела 1'!L44+'детализация раздела 1'!O44</f>
        <v>376940</v>
      </c>
      <c r="H73" s="271" t="s">
        <v>186</v>
      </c>
    </row>
    <row r="74" spans="1:8" ht="45" x14ac:dyDescent="0.25">
      <c r="A74" s="276" t="s">
        <v>213</v>
      </c>
      <c r="B74" s="266">
        <v>2320</v>
      </c>
      <c r="C74" s="267">
        <v>852</v>
      </c>
      <c r="D74" s="267">
        <v>852</v>
      </c>
      <c r="E74" s="269">
        <f>налоги!G44+налоги!H44</f>
        <v>20000</v>
      </c>
      <c r="F74" s="270">
        <f>'детализация раздела 1'!H45+'детализация раздела 1'!K45</f>
        <v>21486</v>
      </c>
      <c r="G74" s="270">
        <v>21218</v>
      </c>
      <c r="H74" s="271" t="s">
        <v>186</v>
      </c>
    </row>
    <row r="75" spans="1:8" ht="30" x14ac:dyDescent="0.25">
      <c r="A75" s="276" t="s">
        <v>214</v>
      </c>
      <c r="B75" s="266">
        <v>2330</v>
      </c>
      <c r="C75" s="267">
        <v>853</v>
      </c>
      <c r="D75" s="267">
        <v>853</v>
      </c>
      <c r="E75" s="269">
        <f>налоги!G56+налоги!H56</f>
        <v>25000</v>
      </c>
      <c r="F75" s="270">
        <f>'детализация раздела 1'!H46+'детализация раздела 1'!K46</f>
        <v>26075</v>
      </c>
      <c r="G75" s="270">
        <v>26522.5</v>
      </c>
      <c r="H75" s="271" t="s">
        <v>186</v>
      </c>
    </row>
    <row r="76" spans="1:8" ht="30" x14ac:dyDescent="0.25">
      <c r="A76" s="265" t="s">
        <v>216</v>
      </c>
      <c r="B76" s="266">
        <v>2500</v>
      </c>
      <c r="C76" s="267" t="s">
        <v>186</v>
      </c>
      <c r="D76" s="267"/>
      <c r="E76" s="270">
        <v>50000</v>
      </c>
      <c r="F76" s="277">
        <f t="shared" ref="F76:G76" si="9">F77</f>
        <v>0</v>
      </c>
      <c r="G76" s="270">
        <f t="shared" si="9"/>
        <v>0</v>
      </c>
      <c r="H76" s="271" t="s">
        <v>186</v>
      </c>
    </row>
    <row r="77" spans="1:8" ht="45" x14ac:dyDescent="0.25">
      <c r="A77" s="276" t="s">
        <v>215</v>
      </c>
      <c r="B77" s="266">
        <v>2520</v>
      </c>
      <c r="C77" s="267">
        <v>831</v>
      </c>
      <c r="D77" s="267"/>
      <c r="E77" s="279">
        <f>'детализация раздела 1'!G48</f>
        <v>50000</v>
      </c>
      <c r="F77" s="277"/>
      <c r="G77" s="270"/>
      <c r="H77" s="271" t="s">
        <v>186</v>
      </c>
    </row>
    <row r="78" spans="1:8" ht="18" x14ac:dyDescent="0.25">
      <c r="A78" s="171" t="s">
        <v>233</v>
      </c>
      <c r="B78" s="187">
        <v>2600</v>
      </c>
      <c r="C78" s="10" t="s">
        <v>186</v>
      </c>
      <c r="D78" s="10">
        <v>240</v>
      </c>
      <c r="E78" s="18">
        <f>E80+E83+E101+E100</f>
        <v>34901620.230000004</v>
      </c>
      <c r="F78" s="18">
        <f>F80+F83+F101+F100</f>
        <v>34591174.620000005</v>
      </c>
      <c r="G78" s="18">
        <f>G80+G83+G101+G100</f>
        <v>36358518.5</v>
      </c>
      <c r="H78" s="190">
        <f t="shared" ref="H78" si="10">H80+H83+H101</f>
        <v>0</v>
      </c>
    </row>
    <row r="79" spans="1:8" x14ac:dyDescent="0.25">
      <c r="A79" s="171" t="s">
        <v>8</v>
      </c>
      <c r="B79" s="185"/>
      <c r="C79" s="75">
        <f ca="1">C79</f>
        <v>0</v>
      </c>
      <c r="D79" s="75"/>
      <c r="E79" s="75"/>
      <c r="F79" s="75"/>
      <c r="G79" s="214"/>
      <c r="H79" s="186"/>
    </row>
    <row r="80" spans="1:8" ht="32.25" customHeight="1" x14ac:dyDescent="0.25">
      <c r="A80" s="176" t="s">
        <v>217</v>
      </c>
      <c r="B80" s="187">
        <v>2630</v>
      </c>
      <c r="C80" s="78">
        <v>243</v>
      </c>
      <c r="D80" s="78"/>
      <c r="E80" s="18">
        <f>E82</f>
        <v>0</v>
      </c>
      <c r="F80" s="18">
        <f t="shared" ref="F80:H80" si="11">F82</f>
        <v>0</v>
      </c>
      <c r="G80" s="18">
        <f t="shared" si="11"/>
        <v>0</v>
      </c>
      <c r="H80" s="190">
        <f t="shared" si="11"/>
        <v>0</v>
      </c>
    </row>
    <row r="81" spans="1:8" x14ac:dyDescent="0.25">
      <c r="A81" s="171" t="s">
        <v>165</v>
      </c>
      <c r="B81" s="185"/>
      <c r="C81" s="75"/>
      <c r="D81" s="75"/>
      <c r="E81" s="75"/>
      <c r="F81" s="75"/>
      <c r="G81" s="214"/>
      <c r="H81" s="186"/>
    </row>
    <row r="82" spans="1:8" x14ac:dyDescent="0.25">
      <c r="A82" s="176"/>
      <c r="B82" s="187">
        <v>2631</v>
      </c>
      <c r="C82" s="78">
        <v>243</v>
      </c>
      <c r="D82" s="78"/>
      <c r="E82" s="74"/>
      <c r="F82" s="18"/>
      <c r="G82" s="18"/>
      <c r="H82" s="190"/>
    </row>
    <row r="83" spans="1:8" x14ac:dyDescent="0.25">
      <c r="A83" s="276" t="s">
        <v>218</v>
      </c>
      <c r="B83" s="266">
        <v>2640</v>
      </c>
      <c r="C83" s="277">
        <v>244</v>
      </c>
      <c r="D83" s="277">
        <v>244</v>
      </c>
      <c r="E83" s="270">
        <f>E85</f>
        <v>27610797.23</v>
      </c>
      <c r="F83" s="270">
        <f>'детализация раздела 1'!H49+'детализация раздела 1'!K49</f>
        <v>34591174.620000005</v>
      </c>
      <c r="G83" s="270">
        <f>G85</f>
        <v>36358518.5</v>
      </c>
      <c r="H83" s="271">
        <f t="shared" ref="H83" si="12">H85</f>
        <v>0</v>
      </c>
    </row>
    <row r="84" spans="1:8" x14ac:dyDescent="0.25">
      <c r="A84" s="171" t="s">
        <v>165</v>
      </c>
      <c r="B84" s="185"/>
      <c r="C84" s="75"/>
      <c r="D84" s="75"/>
      <c r="E84" s="75"/>
      <c r="F84" s="75"/>
      <c r="G84" s="214"/>
      <c r="H84" s="186"/>
    </row>
    <row r="85" spans="1:8" x14ac:dyDescent="0.25">
      <c r="A85" s="176" t="s">
        <v>387</v>
      </c>
      <c r="B85" s="187">
        <v>2641</v>
      </c>
      <c r="C85" s="78">
        <v>244</v>
      </c>
      <c r="D85" s="78">
        <v>244</v>
      </c>
      <c r="E85" s="74">
        <f>E86+E87+E88+E89+E90+E91+E92+E93+E94</f>
        <v>27610797.23</v>
      </c>
      <c r="F85" s="18">
        <f>F86+F87+F88+F89+F90+F91+F92+F93+F94</f>
        <v>34591174.619999997</v>
      </c>
      <c r="G85" s="18">
        <f>G86+G87+G88+G89+G90+G91+G92+G93+G94</f>
        <v>36358518.5</v>
      </c>
      <c r="H85" s="190"/>
    </row>
    <row r="86" spans="1:8" x14ac:dyDescent="0.25">
      <c r="A86" s="176" t="s">
        <v>425</v>
      </c>
      <c r="B86" s="187">
        <v>2641</v>
      </c>
      <c r="C86" s="78">
        <v>244</v>
      </c>
      <c r="D86" s="78">
        <v>221</v>
      </c>
      <c r="E86" s="74">
        <f>'детализация раздела 1'!E57+'детализация раздела 1'!G57</f>
        <v>297436</v>
      </c>
      <c r="F86" s="18">
        <v>310226</v>
      </c>
      <c r="G86" s="18">
        <v>302539.94</v>
      </c>
      <c r="H86" s="190"/>
    </row>
    <row r="87" spans="1:8" x14ac:dyDescent="0.25">
      <c r="A87" s="176" t="s">
        <v>428</v>
      </c>
      <c r="B87" s="187">
        <v>2641</v>
      </c>
      <c r="C87" s="78">
        <v>244</v>
      </c>
      <c r="D87" s="78">
        <v>222</v>
      </c>
      <c r="E87" s="74"/>
      <c r="F87" s="18"/>
      <c r="G87" s="18"/>
      <c r="H87" s="190"/>
    </row>
    <row r="88" spans="1:8" x14ac:dyDescent="0.25">
      <c r="A88" s="176" t="s">
        <v>426</v>
      </c>
      <c r="B88" s="187">
        <v>2641</v>
      </c>
      <c r="C88" s="78">
        <v>244</v>
      </c>
      <c r="D88" s="78">
        <v>223</v>
      </c>
      <c r="E88" s="74">
        <f>'детализация раздела 1'!E59+'детализация раздела 1'!G59</f>
        <v>800000</v>
      </c>
      <c r="F88" s="18">
        <v>8438728</v>
      </c>
      <c r="G88" s="18">
        <v>8353554.2300000004</v>
      </c>
      <c r="H88" s="190"/>
    </row>
    <row r="89" spans="1:8" x14ac:dyDescent="0.25">
      <c r="A89" s="176" t="s">
        <v>427</v>
      </c>
      <c r="B89" s="187">
        <v>2641</v>
      </c>
      <c r="C89" s="78">
        <v>244</v>
      </c>
      <c r="D89" s="78">
        <v>224</v>
      </c>
      <c r="E89" s="74">
        <v>1020000</v>
      </c>
      <c r="F89" s="18">
        <v>1050600</v>
      </c>
      <c r="G89" s="18">
        <v>1082118</v>
      </c>
      <c r="H89" s="190"/>
    </row>
    <row r="90" spans="1:8" ht="30" x14ac:dyDescent="0.25">
      <c r="A90" s="176" t="s">
        <v>429</v>
      </c>
      <c r="B90" s="187">
        <v>2641</v>
      </c>
      <c r="C90" s="78">
        <v>244</v>
      </c>
      <c r="D90" s="78">
        <v>225</v>
      </c>
      <c r="E90" s="74">
        <f>'детализация раздела 1'!E61+'детализация раздела 1'!G61</f>
        <v>3870775</v>
      </c>
      <c r="F90" s="18">
        <v>4037219</v>
      </c>
      <c r="G90" s="18">
        <v>3937205.71</v>
      </c>
      <c r="H90" s="190"/>
    </row>
    <row r="91" spans="1:8" x14ac:dyDescent="0.25">
      <c r="A91" s="176" t="s">
        <v>430</v>
      </c>
      <c r="B91" s="187">
        <v>2641</v>
      </c>
      <c r="C91" s="78">
        <v>244</v>
      </c>
      <c r="D91" s="78">
        <v>226</v>
      </c>
      <c r="E91" s="74">
        <f>'детализация раздела 1'!E62+'детализация раздела 1'!G62</f>
        <v>5160035.08</v>
      </c>
      <c r="F91" s="18">
        <v>5307967.88</v>
      </c>
      <c r="G91" s="18">
        <v>5416661.5300000003</v>
      </c>
      <c r="H91" s="190"/>
    </row>
    <row r="92" spans="1:8" x14ac:dyDescent="0.25">
      <c r="A92" s="176" t="s">
        <v>431</v>
      </c>
      <c r="B92" s="187">
        <v>2641</v>
      </c>
      <c r="C92" s="78">
        <v>244</v>
      </c>
      <c r="D92" s="78">
        <v>227</v>
      </c>
      <c r="E92" s="74">
        <f>'детализация раздела 1'!E63+'детализация раздела 1'!G63</f>
        <v>30000</v>
      </c>
      <c r="F92" s="18">
        <v>30900</v>
      </c>
      <c r="G92" s="18">
        <v>31827</v>
      </c>
      <c r="H92" s="190"/>
    </row>
    <row r="93" spans="1:8" ht="30" x14ac:dyDescent="0.25">
      <c r="A93" s="176" t="s">
        <v>439</v>
      </c>
      <c r="B93" s="187"/>
      <c r="C93" s="78">
        <v>244</v>
      </c>
      <c r="D93" s="78">
        <v>310</v>
      </c>
      <c r="E93" s="74">
        <f>'детализация раздела 1'!E64+'детализация раздела 1'!G64</f>
        <v>400000</v>
      </c>
      <c r="F93" s="18">
        <v>417200</v>
      </c>
      <c r="G93" s="18">
        <v>1591350</v>
      </c>
      <c r="H93" s="190"/>
    </row>
    <row r="94" spans="1:8" ht="30" x14ac:dyDescent="0.25">
      <c r="A94" s="176" t="s">
        <v>432</v>
      </c>
      <c r="B94" s="187">
        <v>2641</v>
      </c>
      <c r="C94" s="78">
        <v>244</v>
      </c>
      <c r="D94" s="78">
        <v>340</v>
      </c>
      <c r="E94" s="74">
        <f>'детализация раздела 1'!E65+'детализация раздела 1'!G65</f>
        <v>16032551.15</v>
      </c>
      <c r="F94" s="18">
        <f>F95+F96+F97+F98+F99</f>
        <v>14998333.74</v>
      </c>
      <c r="G94" s="18">
        <f>G95+G96+G97+G98+G99</f>
        <v>15643262.09</v>
      </c>
      <c r="H94" s="190"/>
    </row>
    <row r="95" spans="1:8" ht="45" x14ac:dyDescent="0.25">
      <c r="A95" s="176" t="s">
        <v>433</v>
      </c>
      <c r="B95" s="187">
        <v>2641</v>
      </c>
      <c r="C95" s="78">
        <v>244</v>
      </c>
      <c r="D95" s="78">
        <v>341</v>
      </c>
      <c r="E95" s="74">
        <f>'детализация раздела 1'!E66+'детализация раздела 1'!G66</f>
        <v>6333460</v>
      </c>
      <c r="F95" s="18">
        <v>5877305</v>
      </c>
      <c r="G95" s="18">
        <v>6130029.1100000003</v>
      </c>
      <c r="H95" s="190"/>
    </row>
    <row r="96" spans="1:8" x14ac:dyDescent="0.25">
      <c r="A96" s="176" t="s">
        <v>434</v>
      </c>
      <c r="B96" s="187">
        <v>2641</v>
      </c>
      <c r="C96" s="78">
        <v>244</v>
      </c>
      <c r="D96" s="78">
        <v>342</v>
      </c>
      <c r="E96" s="74">
        <f>'детализация раздела 1'!E67</f>
        <v>3494091.15</v>
      </c>
      <c r="F96" s="18">
        <v>2597063.7400000002</v>
      </c>
      <c r="G96" s="18">
        <v>2708737.48</v>
      </c>
      <c r="H96" s="190"/>
    </row>
    <row r="97" spans="1:8" x14ac:dyDescent="0.25">
      <c r="A97" s="176" t="s">
        <v>435</v>
      </c>
      <c r="B97" s="187">
        <v>2641</v>
      </c>
      <c r="C97" s="78">
        <v>244</v>
      </c>
      <c r="D97" s="78">
        <v>343</v>
      </c>
      <c r="E97" s="74">
        <f>'детализация раздела 1'!E68+'детализация раздела 1'!G68</f>
        <v>250000</v>
      </c>
      <c r="F97" s="18">
        <v>260750</v>
      </c>
      <c r="G97" s="18">
        <v>271962.25</v>
      </c>
      <c r="H97" s="190"/>
    </row>
    <row r="98" spans="1:8" x14ac:dyDescent="0.25">
      <c r="A98" s="176" t="s">
        <v>436</v>
      </c>
      <c r="B98" s="187"/>
      <c r="C98" s="78">
        <v>244</v>
      </c>
      <c r="D98" s="78">
        <v>345</v>
      </c>
      <c r="E98" s="74">
        <f>'детализация раздела 1'!E69+'детализация раздела 1'!G69</f>
        <v>300000</v>
      </c>
      <c r="F98" s="18">
        <v>312900</v>
      </c>
      <c r="G98" s="18">
        <v>326354.7</v>
      </c>
      <c r="H98" s="190"/>
    </row>
    <row r="99" spans="1:8" x14ac:dyDescent="0.25">
      <c r="A99" s="176" t="s">
        <v>437</v>
      </c>
      <c r="B99" s="187">
        <v>2641</v>
      </c>
      <c r="C99" s="78">
        <v>244</v>
      </c>
      <c r="D99" s="78">
        <v>346</v>
      </c>
      <c r="E99" s="74">
        <f>'детализация раздела 1'!E70+'детализация раздела 1'!G70</f>
        <v>5655000</v>
      </c>
      <c r="F99" s="18">
        <v>5950315</v>
      </c>
      <c r="G99" s="18">
        <v>6206178.5499999998</v>
      </c>
      <c r="H99" s="190"/>
    </row>
    <row r="100" spans="1:8" x14ac:dyDescent="0.25">
      <c r="A100" s="176" t="s">
        <v>476</v>
      </c>
      <c r="B100" s="187">
        <v>2641</v>
      </c>
      <c r="C100" s="78">
        <v>247</v>
      </c>
      <c r="D100" s="78">
        <v>223</v>
      </c>
      <c r="E100" s="74">
        <f>'детализация раздела 1'!E71+'детализация раздела 1'!G71</f>
        <v>7290823</v>
      </c>
      <c r="F100" s="18"/>
      <c r="G100" s="18"/>
      <c r="H100" s="190"/>
    </row>
    <row r="101" spans="1:8" ht="30" x14ac:dyDescent="0.25">
      <c r="A101" s="176" t="s">
        <v>219</v>
      </c>
      <c r="B101" s="187">
        <v>2650</v>
      </c>
      <c r="C101" s="78">
        <v>400</v>
      </c>
      <c r="D101" s="78"/>
      <c r="E101" s="18">
        <f>E103+E104</f>
        <v>0</v>
      </c>
      <c r="F101" s="18">
        <f t="shared" ref="F101:H101" si="13">F103+F104</f>
        <v>0</v>
      </c>
      <c r="G101" s="18">
        <f t="shared" si="13"/>
        <v>0</v>
      </c>
      <c r="H101" s="190">
        <f t="shared" si="13"/>
        <v>0</v>
      </c>
    </row>
    <row r="102" spans="1:8" x14ac:dyDescent="0.25">
      <c r="A102" s="171" t="s">
        <v>220</v>
      </c>
      <c r="B102" s="185"/>
      <c r="C102" s="75"/>
      <c r="D102" s="75"/>
      <c r="E102" s="75"/>
      <c r="F102" s="75"/>
      <c r="G102" s="214"/>
      <c r="H102" s="186"/>
    </row>
    <row r="103" spans="1:8" ht="30" x14ac:dyDescent="0.25">
      <c r="A103" s="175" t="s">
        <v>221</v>
      </c>
      <c r="B103" s="191">
        <v>2651</v>
      </c>
      <c r="C103" s="54">
        <v>406</v>
      </c>
      <c r="D103" s="54"/>
      <c r="E103" s="165"/>
      <c r="F103" s="54"/>
      <c r="G103" s="165"/>
      <c r="H103" s="192"/>
    </row>
    <row r="104" spans="1:8" ht="45.75" thickBot="1" x14ac:dyDescent="0.3">
      <c r="A104" s="175" t="s">
        <v>222</v>
      </c>
      <c r="B104" s="201">
        <v>2652</v>
      </c>
      <c r="C104" s="202">
        <v>407</v>
      </c>
      <c r="D104" s="202"/>
      <c r="E104" s="202"/>
      <c r="F104" s="202"/>
      <c r="G104" s="309"/>
      <c r="H104" s="203"/>
    </row>
    <row r="105" spans="1:8" s="129" customFormat="1" ht="16.5" x14ac:dyDescent="0.25">
      <c r="A105" s="260" t="s">
        <v>234</v>
      </c>
      <c r="B105" s="261">
        <v>3000</v>
      </c>
      <c r="C105" s="262">
        <v>100</v>
      </c>
      <c r="D105" s="262"/>
      <c r="E105" s="263">
        <f>E107+E108+E109</f>
        <v>-125000</v>
      </c>
      <c r="F105" s="263">
        <f t="shared" ref="F105:G105" si="14">F107+F108+F109</f>
        <v>-130000</v>
      </c>
      <c r="G105" s="263">
        <f t="shared" si="14"/>
        <v>-140000</v>
      </c>
      <c r="H105" s="264" t="s">
        <v>186</v>
      </c>
    </row>
    <row r="106" spans="1:8" x14ac:dyDescent="0.25">
      <c r="A106" s="265" t="s">
        <v>8</v>
      </c>
      <c r="B106" s="266"/>
      <c r="C106" s="267"/>
      <c r="D106" s="267"/>
      <c r="E106" s="267"/>
      <c r="F106" s="267"/>
      <c r="G106" s="270"/>
      <c r="H106" s="268"/>
    </row>
    <row r="107" spans="1:8" ht="18" x14ac:dyDescent="0.25">
      <c r="A107" s="265" t="s">
        <v>235</v>
      </c>
      <c r="B107" s="266">
        <v>3010</v>
      </c>
      <c r="C107" s="267"/>
      <c r="D107" s="267"/>
      <c r="E107" s="269"/>
      <c r="F107" s="270"/>
      <c r="G107" s="270"/>
      <c r="H107" s="271" t="s">
        <v>186</v>
      </c>
    </row>
    <row r="108" spans="1:8" ht="18" x14ac:dyDescent="0.25">
      <c r="A108" s="265" t="s">
        <v>237</v>
      </c>
      <c r="B108" s="266">
        <v>3020</v>
      </c>
      <c r="C108" s="267"/>
      <c r="D108" s="267"/>
      <c r="E108" s="269">
        <v>-125000</v>
      </c>
      <c r="F108" s="270">
        <v>-130000</v>
      </c>
      <c r="G108" s="270">
        <v>-140000</v>
      </c>
      <c r="H108" s="271" t="s">
        <v>186</v>
      </c>
    </row>
    <row r="109" spans="1:8" ht="18" x14ac:dyDescent="0.25">
      <c r="A109" s="265" t="s">
        <v>236</v>
      </c>
      <c r="B109" s="266">
        <v>3030</v>
      </c>
      <c r="C109" s="267"/>
      <c r="D109" s="267"/>
      <c r="E109" s="269"/>
      <c r="F109" s="270"/>
      <c r="G109" s="270"/>
      <c r="H109" s="271" t="s">
        <v>186</v>
      </c>
    </row>
    <row r="110" spans="1:8" ht="16.5" x14ac:dyDescent="0.25">
      <c r="A110" s="260" t="s">
        <v>238</v>
      </c>
      <c r="B110" s="272">
        <v>4000</v>
      </c>
      <c r="C110" s="273" t="s">
        <v>186</v>
      </c>
      <c r="D110" s="273"/>
      <c r="E110" s="274">
        <f>E112+E113</f>
        <v>0</v>
      </c>
      <c r="F110" s="274">
        <f t="shared" ref="F110:G110" si="15">F112+F113</f>
        <v>0</v>
      </c>
      <c r="G110" s="274">
        <f t="shared" si="15"/>
        <v>0</v>
      </c>
      <c r="H110" s="275" t="s">
        <v>186</v>
      </c>
    </row>
    <row r="111" spans="1:8" x14ac:dyDescent="0.25">
      <c r="A111" s="171" t="s">
        <v>7</v>
      </c>
      <c r="B111" s="185"/>
      <c r="C111" s="75"/>
      <c r="D111" s="75"/>
      <c r="E111" s="75"/>
      <c r="F111" s="75"/>
      <c r="G111" s="214"/>
      <c r="H111" s="186"/>
    </row>
    <row r="112" spans="1:8" x14ac:dyDescent="0.25">
      <c r="A112" s="171" t="s">
        <v>226</v>
      </c>
      <c r="B112" s="187">
        <v>4010</v>
      </c>
      <c r="C112" s="10">
        <v>610</v>
      </c>
      <c r="D112" s="10"/>
      <c r="E112" s="74"/>
      <c r="F112" s="18"/>
      <c r="G112" s="18"/>
      <c r="H112" s="190"/>
    </row>
    <row r="113" spans="1:99" ht="16.5" thickBot="1" x14ac:dyDescent="0.3">
      <c r="A113" s="172"/>
      <c r="B113" s="201"/>
      <c r="C113" s="202"/>
      <c r="D113" s="202"/>
      <c r="E113" s="206"/>
      <c r="F113" s="207"/>
      <c r="G113" s="207"/>
      <c r="H113" s="208"/>
    </row>
    <row r="115" spans="1:99" x14ac:dyDescent="0.25">
      <c r="A115" s="194" t="s">
        <v>239</v>
      </c>
      <c r="B115" s="195"/>
      <c r="C115" s="195"/>
      <c r="D115" s="195"/>
      <c r="E115" s="195"/>
      <c r="F115" s="195"/>
      <c r="G115" s="195"/>
      <c r="H115" s="195"/>
      <c r="I115" s="195"/>
      <c r="J115" s="195"/>
      <c r="K115" s="195"/>
      <c r="L115" s="195"/>
      <c r="M115" s="195"/>
      <c r="N115" s="195"/>
      <c r="O115" s="195"/>
      <c r="P115" s="195"/>
      <c r="Q115" s="195"/>
      <c r="R115" s="195"/>
      <c r="S115" s="195"/>
      <c r="T115" s="195"/>
      <c r="U115" s="195"/>
      <c r="V115" s="195"/>
      <c r="W115" s="195"/>
      <c r="X115" s="195"/>
      <c r="Y115" s="195"/>
      <c r="Z115" s="195"/>
      <c r="AA115" s="195"/>
      <c r="AB115" s="195"/>
      <c r="AC115" s="195"/>
      <c r="AD115" s="195"/>
      <c r="AE115" s="195"/>
      <c r="AF115" s="195"/>
      <c r="AG115" s="195"/>
      <c r="AH115" s="195"/>
      <c r="AI115" s="195"/>
      <c r="AJ115" s="195"/>
      <c r="AK115" s="195"/>
      <c r="AL115" s="195"/>
      <c r="AM115" s="195"/>
      <c r="AN115" s="195"/>
      <c r="AO115" s="195"/>
      <c r="AP115" s="195"/>
      <c r="AQ115" s="195"/>
      <c r="AR115" s="195"/>
      <c r="AS115" s="195"/>
      <c r="AT115" s="195"/>
      <c r="AU115" s="195"/>
      <c r="AV115" s="195"/>
      <c r="AW115" s="195"/>
      <c r="AX115" s="195"/>
      <c r="AY115" s="195"/>
      <c r="AZ115" s="195"/>
      <c r="BA115" s="195"/>
      <c r="BB115" s="195"/>
      <c r="BC115" s="195"/>
      <c r="BD115" s="195"/>
      <c r="BE115" s="195"/>
      <c r="BF115" s="195"/>
      <c r="BG115" s="195"/>
      <c r="BH115" s="195"/>
      <c r="BI115" s="195"/>
      <c r="BJ115" s="195"/>
      <c r="BK115" s="195"/>
      <c r="BL115" s="195"/>
      <c r="BM115" s="195"/>
      <c r="BN115" s="195"/>
      <c r="BO115" s="195"/>
      <c r="BP115" s="195"/>
      <c r="BQ115" s="195"/>
      <c r="BR115" s="195"/>
      <c r="BS115" s="195"/>
      <c r="BT115" s="195"/>
      <c r="BU115" s="195"/>
      <c r="BV115" s="195"/>
      <c r="BW115" s="195"/>
      <c r="BX115" s="195"/>
      <c r="BY115" s="195"/>
      <c r="BZ115" s="195"/>
      <c r="CA115" s="195"/>
      <c r="CB115" s="195"/>
      <c r="CC115" s="195"/>
      <c r="CD115" s="195"/>
      <c r="CE115" s="195"/>
      <c r="CF115" s="195"/>
      <c r="CG115" s="195"/>
      <c r="CH115" s="195"/>
      <c r="CI115" s="195"/>
      <c r="CJ115" s="195"/>
      <c r="CK115" s="195"/>
      <c r="CL115" s="195"/>
      <c r="CM115" s="195"/>
      <c r="CN115" s="195"/>
      <c r="CO115" s="195"/>
      <c r="CP115" s="195"/>
      <c r="CQ115" s="195"/>
      <c r="CR115" s="195"/>
      <c r="CS115" s="195"/>
      <c r="CT115" s="195"/>
      <c r="CU115" s="195"/>
    </row>
    <row r="116" spans="1:99" x14ac:dyDescent="0.25">
      <c r="A116" s="194" t="s">
        <v>252</v>
      </c>
      <c r="B116" s="195"/>
      <c r="C116" s="195"/>
      <c r="D116" s="195"/>
      <c r="E116" s="195"/>
      <c r="F116" s="195"/>
      <c r="G116" s="195"/>
      <c r="H116" s="195"/>
      <c r="I116" s="195"/>
      <c r="J116" s="195"/>
      <c r="K116" s="195"/>
      <c r="L116" s="195"/>
      <c r="M116" s="195"/>
      <c r="N116" s="195"/>
      <c r="O116" s="195"/>
      <c r="P116" s="195"/>
      <c r="Q116" s="195"/>
      <c r="R116" s="195"/>
      <c r="S116" s="195"/>
      <c r="T116" s="195"/>
      <c r="U116" s="195"/>
      <c r="V116" s="195"/>
      <c r="W116" s="195"/>
      <c r="X116" s="195"/>
      <c r="Y116" s="195"/>
      <c r="Z116" s="195"/>
      <c r="AA116" s="195"/>
      <c r="AB116" s="195"/>
      <c r="AC116" s="195"/>
      <c r="AD116" s="195"/>
      <c r="AE116" s="195"/>
      <c r="AF116" s="195"/>
      <c r="AG116" s="195"/>
      <c r="AH116" s="195"/>
      <c r="AI116" s="195"/>
      <c r="AJ116" s="195"/>
      <c r="AK116" s="195"/>
      <c r="AL116" s="195"/>
      <c r="AM116" s="195"/>
      <c r="AN116" s="195"/>
      <c r="AO116" s="195"/>
      <c r="AP116" s="195"/>
      <c r="AQ116" s="195"/>
      <c r="AR116" s="195"/>
      <c r="AS116" s="195"/>
      <c r="AT116" s="195"/>
      <c r="AU116" s="195"/>
      <c r="AV116" s="195"/>
      <c r="AW116" s="195"/>
      <c r="AX116" s="195"/>
      <c r="AY116" s="195"/>
      <c r="AZ116" s="195"/>
      <c r="BA116" s="195"/>
      <c r="BB116" s="195"/>
      <c r="BC116" s="195"/>
      <c r="BD116" s="195"/>
      <c r="BE116" s="195"/>
      <c r="BF116" s="195"/>
      <c r="BG116" s="195"/>
      <c r="BH116" s="195"/>
      <c r="BI116" s="195"/>
      <c r="BJ116" s="195"/>
      <c r="BK116" s="195"/>
      <c r="BL116" s="195"/>
      <c r="BM116" s="195"/>
      <c r="BN116" s="195"/>
      <c r="BO116" s="195"/>
      <c r="BP116" s="195"/>
      <c r="BQ116" s="195"/>
      <c r="BR116" s="195"/>
      <c r="BS116" s="195"/>
      <c r="BT116" s="195"/>
      <c r="BU116" s="195"/>
      <c r="BV116" s="195"/>
      <c r="BW116" s="195"/>
      <c r="BX116" s="195"/>
      <c r="BY116" s="195"/>
      <c r="BZ116" s="195"/>
      <c r="CA116" s="195"/>
      <c r="CB116" s="195"/>
      <c r="CC116" s="195"/>
      <c r="CD116" s="195"/>
      <c r="CE116" s="195"/>
      <c r="CF116" s="195"/>
      <c r="CG116" s="195"/>
      <c r="CH116" s="195"/>
      <c r="CI116" s="195"/>
      <c r="CJ116" s="195"/>
      <c r="CK116" s="195"/>
      <c r="CL116" s="195"/>
      <c r="CM116" s="195"/>
      <c r="CN116" s="195"/>
      <c r="CO116" s="195"/>
      <c r="CP116" s="195"/>
      <c r="CQ116" s="195"/>
      <c r="CR116" s="195"/>
      <c r="CS116" s="195"/>
      <c r="CT116" s="195"/>
      <c r="CU116" s="195"/>
    </row>
    <row r="117" spans="1:99" x14ac:dyDescent="0.25">
      <c r="A117" s="194" t="s">
        <v>240</v>
      </c>
      <c r="B117" s="195"/>
      <c r="C117" s="195"/>
      <c r="D117" s="195"/>
      <c r="E117" s="195"/>
      <c r="F117" s="195"/>
      <c r="G117" s="195"/>
      <c r="H117" s="195"/>
      <c r="I117" s="195"/>
      <c r="J117" s="195"/>
      <c r="K117" s="195"/>
      <c r="L117" s="195"/>
      <c r="M117" s="195"/>
      <c r="N117" s="195"/>
      <c r="O117" s="195"/>
      <c r="P117" s="195"/>
      <c r="Q117" s="195"/>
      <c r="R117" s="195"/>
      <c r="S117" s="195"/>
      <c r="T117" s="195"/>
      <c r="U117" s="195"/>
      <c r="V117" s="195"/>
      <c r="W117" s="195"/>
      <c r="X117" s="195"/>
      <c r="Y117" s="195"/>
      <c r="Z117" s="195"/>
      <c r="AA117" s="195"/>
      <c r="AB117" s="195"/>
      <c r="AC117" s="195"/>
      <c r="AD117" s="195"/>
      <c r="AE117" s="195"/>
      <c r="AF117" s="195"/>
      <c r="AG117" s="195"/>
      <c r="AH117" s="195"/>
      <c r="AI117" s="195"/>
      <c r="AJ117" s="195"/>
      <c r="AK117" s="195"/>
      <c r="AL117" s="195"/>
      <c r="AM117" s="195"/>
      <c r="AN117" s="195"/>
      <c r="AO117" s="195"/>
      <c r="AP117" s="195"/>
      <c r="AQ117" s="195"/>
      <c r="AR117" s="195"/>
      <c r="AS117" s="195"/>
      <c r="AT117" s="195"/>
      <c r="AU117" s="195"/>
      <c r="AV117" s="195"/>
      <c r="AW117" s="195"/>
      <c r="AX117" s="195"/>
      <c r="AY117" s="195"/>
      <c r="AZ117" s="195"/>
      <c r="BA117" s="195"/>
      <c r="BB117" s="195"/>
      <c r="BC117" s="195"/>
      <c r="BD117" s="195"/>
      <c r="BE117" s="195"/>
      <c r="BF117" s="195"/>
      <c r="BG117" s="195"/>
      <c r="BH117" s="195"/>
      <c r="BI117" s="195"/>
      <c r="BJ117" s="195"/>
      <c r="BK117" s="195"/>
      <c r="BL117" s="195"/>
      <c r="BM117" s="195"/>
      <c r="BN117" s="195"/>
      <c r="BO117" s="195"/>
      <c r="BP117" s="195"/>
      <c r="BQ117" s="195"/>
      <c r="BR117" s="195"/>
      <c r="BS117" s="195"/>
      <c r="BT117" s="195"/>
      <c r="BU117" s="195"/>
      <c r="BV117" s="195"/>
      <c r="BW117" s="195"/>
      <c r="BX117" s="195"/>
      <c r="BY117" s="195"/>
      <c r="BZ117" s="195"/>
      <c r="CA117" s="195"/>
      <c r="CB117" s="195"/>
      <c r="CC117" s="195"/>
      <c r="CD117" s="195"/>
      <c r="CE117" s="195"/>
      <c r="CF117" s="195"/>
      <c r="CG117" s="195"/>
      <c r="CH117" s="195"/>
      <c r="CI117" s="195"/>
      <c r="CJ117" s="195"/>
      <c r="CK117" s="195"/>
      <c r="CL117" s="195"/>
      <c r="CM117" s="195"/>
      <c r="CN117" s="195"/>
      <c r="CO117" s="195"/>
      <c r="CP117" s="195"/>
      <c r="CQ117" s="195"/>
      <c r="CR117" s="195"/>
      <c r="CS117" s="195"/>
      <c r="CT117" s="195"/>
      <c r="CU117" s="195"/>
    </row>
    <row r="118" spans="1:99" x14ac:dyDescent="0.25">
      <c r="A118" s="195" t="s">
        <v>241</v>
      </c>
      <c r="B118" s="195"/>
      <c r="C118" s="195"/>
      <c r="D118" s="195"/>
      <c r="E118" s="195"/>
      <c r="F118" s="195"/>
      <c r="G118" s="195"/>
      <c r="H118" s="195"/>
      <c r="I118" s="195"/>
      <c r="J118" s="195"/>
      <c r="K118" s="195"/>
      <c r="L118" s="195"/>
      <c r="M118" s="195"/>
      <c r="N118" s="195"/>
      <c r="O118" s="195"/>
      <c r="P118" s="195"/>
      <c r="Q118" s="195"/>
      <c r="R118" s="195"/>
      <c r="S118" s="195"/>
      <c r="T118" s="195"/>
      <c r="U118" s="195"/>
      <c r="V118" s="195"/>
      <c r="W118" s="195"/>
      <c r="X118" s="195"/>
      <c r="Y118" s="195"/>
      <c r="Z118" s="195"/>
      <c r="AA118" s="195"/>
      <c r="AB118" s="195"/>
      <c r="AC118" s="195"/>
      <c r="AD118" s="195"/>
      <c r="AE118" s="195"/>
      <c r="AF118" s="195"/>
      <c r="AG118" s="195"/>
      <c r="AH118" s="195"/>
      <c r="AI118" s="195"/>
      <c r="AJ118" s="195"/>
      <c r="AK118" s="195"/>
      <c r="AL118" s="195"/>
      <c r="AM118" s="195"/>
      <c r="AN118" s="195"/>
      <c r="AO118" s="195"/>
      <c r="AP118" s="195"/>
      <c r="AQ118" s="195"/>
      <c r="AR118" s="195"/>
      <c r="AS118" s="195"/>
      <c r="AT118" s="195"/>
      <c r="AU118" s="195"/>
      <c r="AV118" s="195"/>
      <c r="AW118" s="195"/>
      <c r="AX118" s="195"/>
      <c r="AY118" s="195"/>
      <c r="AZ118" s="195"/>
      <c r="BA118" s="195"/>
      <c r="BB118" s="195"/>
      <c r="BC118" s="195"/>
      <c r="BD118" s="195"/>
      <c r="BE118" s="195"/>
      <c r="BF118" s="195"/>
      <c r="BG118" s="195"/>
      <c r="BH118" s="195"/>
      <c r="BI118" s="195"/>
      <c r="BJ118" s="195"/>
      <c r="BK118" s="195"/>
      <c r="BL118" s="195"/>
      <c r="BM118" s="195"/>
      <c r="BN118" s="195"/>
      <c r="BO118" s="195"/>
      <c r="BP118" s="195"/>
      <c r="BQ118" s="195"/>
      <c r="BR118" s="195"/>
      <c r="BS118" s="195"/>
      <c r="BT118" s="195"/>
      <c r="BU118" s="195"/>
      <c r="BV118" s="195"/>
      <c r="BW118" s="195"/>
      <c r="BX118" s="195"/>
      <c r="BY118" s="195"/>
      <c r="BZ118" s="195"/>
      <c r="CA118" s="195"/>
      <c r="CB118" s="195"/>
      <c r="CC118" s="195"/>
      <c r="CD118" s="195"/>
      <c r="CE118" s="195"/>
      <c r="CF118" s="195"/>
      <c r="CG118" s="195"/>
      <c r="CH118" s="195"/>
      <c r="CI118" s="195"/>
      <c r="CJ118" s="195"/>
      <c r="CK118" s="195"/>
      <c r="CL118" s="195"/>
      <c r="CM118" s="195"/>
      <c r="CN118" s="195"/>
      <c r="CO118" s="195"/>
      <c r="CP118" s="195"/>
      <c r="CQ118" s="195"/>
      <c r="CR118" s="195"/>
      <c r="CS118" s="195"/>
      <c r="CT118" s="195"/>
      <c r="CU118" s="195"/>
    </row>
    <row r="119" spans="1:99" x14ac:dyDescent="0.25">
      <c r="A119" s="195" t="s">
        <v>242</v>
      </c>
      <c r="B119" s="195"/>
      <c r="C119" s="195"/>
      <c r="D119" s="195"/>
      <c r="E119" s="195"/>
      <c r="F119" s="195"/>
      <c r="G119" s="195"/>
      <c r="H119" s="195"/>
      <c r="I119" s="195"/>
      <c r="J119" s="195"/>
      <c r="K119" s="195"/>
      <c r="L119" s="195"/>
      <c r="M119" s="195"/>
      <c r="N119" s="195"/>
      <c r="O119" s="195"/>
      <c r="P119" s="195"/>
      <c r="Q119" s="195"/>
      <c r="R119" s="195"/>
      <c r="S119" s="195"/>
      <c r="T119" s="195"/>
      <c r="U119" s="195"/>
      <c r="V119" s="195"/>
      <c r="W119" s="195"/>
      <c r="X119" s="195"/>
      <c r="Y119" s="195"/>
      <c r="Z119" s="195"/>
      <c r="AA119" s="195"/>
      <c r="AB119" s="195"/>
      <c r="AC119" s="195"/>
      <c r="AD119" s="195"/>
      <c r="AE119" s="195"/>
      <c r="AF119" s="195"/>
      <c r="AG119" s="195"/>
      <c r="AH119" s="195"/>
      <c r="AI119" s="195"/>
      <c r="AJ119" s="195"/>
      <c r="AK119" s="195"/>
      <c r="AL119" s="195"/>
      <c r="AM119" s="195"/>
      <c r="AN119" s="195"/>
      <c r="AO119" s="195"/>
      <c r="AP119" s="195"/>
      <c r="AQ119" s="195"/>
      <c r="AR119" s="195"/>
      <c r="AS119" s="195"/>
      <c r="AT119" s="195"/>
      <c r="AU119" s="195"/>
      <c r="AV119" s="195"/>
      <c r="AW119" s="195"/>
      <c r="AX119" s="195"/>
      <c r="AY119" s="195"/>
      <c r="AZ119" s="195"/>
      <c r="BA119" s="195"/>
      <c r="BB119" s="195"/>
      <c r="BC119" s="195"/>
      <c r="BD119" s="195"/>
      <c r="BE119" s="195"/>
      <c r="BF119" s="195"/>
      <c r="BG119" s="195"/>
      <c r="BH119" s="195"/>
      <c r="BI119" s="195"/>
      <c r="BJ119" s="195"/>
      <c r="BK119" s="195"/>
      <c r="BL119" s="195"/>
      <c r="BM119" s="195"/>
      <c r="BN119" s="195"/>
      <c r="BO119" s="195"/>
      <c r="BP119" s="195"/>
      <c r="BQ119" s="195"/>
      <c r="BR119" s="195"/>
      <c r="BS119" s="195"/>
      <c r="BT119" s="195"/>
      <c r="BU119" s="195"/>
      <c r="BV119" s="195"/>
      <c r="BW119" s="195"/>
      <c r="BX119" s="195"/>
      <c r="BY119" s="195"/>
      <c r="BZ119" s="195"/>
      <c r="CA119" s="195"/>
      <c r="CB119" s="195"/>
      <c r="CC119" s="195"/>
      <c r="CD119" s="195"/>
      <c r="CE119" s="195"/>
      <c r="CF119" s="195"/>
      <c r="CG119" s="195"/>
      <c r="CH119" s="195"/>
      <c r="CI119" s="195"/>
      <c r="CJ119" s="195"/>
      <c r="CK119" s="195"/>
      <c r="CL119" s="195"/>
      <c r="CM119" s="195"/>
      <c r="CN119" s="195"/>
      <c r="CO119" s="195"/>
      <c r="CP119" s="195"/>
      <c r="CQ119" s="195"/>
      <c r="CR119" s="195"/>
      <c r="CS119" s="195"/>
      <c r="CT119" s="195"/>
      <c r="CU119" s="195"/>
    </row>
    <row r="120" spans="1:99" x14ac:dyDescent="0.25">
      <c r="A120" s="195" t="s">
        <v>243</v>
      </c>
      <c r="B120" s="195"/>
      <c r="C120" s="195"/>
      <c r="D120" s="195"/>
      <c r="E120" s="195"/>
      <c r="F120" s="195"/>
      <c r="G120" s="195"/>
      <c r="H120" s="195"/>
      <c r="I120" s="195"/>
      <c r="J120" s="195"/>
      <c r="K120" s="195"/>
      <c r="L120" s="195"/>
      <c r="M120" s="195"/>
      <c r="N120" s="195"/>
      <c r="O120" s="195"/>
      <c r="P120" s="195"/>
      <c r="Q120" s="195"/>
      <c r="R120" s="195"/>
      <c r="S120" s="195"/>
      <c r="T120" s="195"/>
      <c r="U120" s="195"/>
      <c r="V120" s="195"/>
      <c r="W120" s="195"/>
      <c r="X120" s="195"/>
      <c r="Y120" s="195"/>
      <c r="Z120" s="195"/>
      <c r="AA120" s="195"/>
      <c r="AB120" s="195"/>
      <c r="AC120" s="195"/>
      <c r="AD120" s="195"/>
      <c r="AE120" s="195"/>
      <c r="AF120" s="195"/>
      <c r="AG120" s="195"/>
      <c r="AH120" s="195"/>
      <c r="AI120" s="195"/>
      <c r="AJ120" s="195"/>
      <c r="AK120" s="195"/>
      <c r="AL120" s="195"/>
      <c r="AM120" s="195"/>
      <c r="AN120" s="195"/>
      <c r="AO120" s="195"/>
      <c r="AP120" s="195"/>
      <c r="AQ120" s="195"/>
      <c r="AR120" s="195"/>
      <c r="AS120" s="195"/>
      <c r="AT120" s="195"/>
      <c r="AU120" s="195"/>
      <c r="AV120" s="195"/>
      <c r="AW120" s="195"/>
      <c r="AX120" s="195"/>
      <c r="AY120" s="195"/>
      <c r="AZ120" s="195"/>
      <c r="BA120" s="195"/>
      <c r="BB120" s="195"/>
      <c r="BC120" s="195"/>
      <c r="BD120" s="195"/>
      <c r="BE120" s="195"/>
      <c r="BF120" s="195"/>
      <c r="BG120" s="195"/>
      <c r="BH120" s="195"/>
      <c r="BI120" s="195"/>
      <c r="BJ120" s="195"/>
      <c r="BK120" s="195"/>
      <c r="BL120" s="195"/>
      <c r="BM120" s="195"/>
      <c r="BN120" s="195"/>
      <c r="BO120" s="195"/>
      <c r="BP120" s="195"/>
      <c r="BQ120" s="195"/>
      <c r="BR120" s="195"/>
      <c r="BS120" s="195"/>
      <c r="BT120" s="195"/>
      <c r="BU120" s="195"/>
      <c r="BV120" s="195"/>
      <c r="BW120" s="195"/>
      <c r="BX120" s="195"/>
      <c r="BY120" s="195"/>
      <c r="BZ120" s="195"/>
      <c r="CA120" s="195"/>
      <c r="CB120" s="195"/>
      <c r="CC120" s="195"/>
      <c r="CD120" s="195"/>
      <c r="CE120" s="195"/>
      <c r="CF120" s="195"/>
      <c r="CG120" s="195"/>
      <c r="CH120" s="195"/>
      <c r="CI120" s="195"/>
      <c r="CJ120" s="195"/>
      <c r="CK120" s="195"/>
      <c r="CL120" s="195"/>
      <c r="CM120" s="195"/>
      <c r="CN120" s="195"/>
      <c r="CO120" s="195"/>
      <c r="CP120" s="195"/>
      <c r="CQ120" s="195"/>
      <c r="CR120" s="195"/>
      <c r="CS120" s="195"/>
      <c r="CT120" s="195"/>
      <c r="CU120" s="195"/>
    </row>
    <row r="121" spans="1:99" ht="20.25" customHeight="1" x14ac:dyDescent="0.25">
      <c r="A121" s="393" t="s">
        <v>244</v>
      </c>
      <c r="B121" s="393"/>
      <c r="C121" s="393"/>
      <c r="D121" s="393"/>
      <c r="E121" s="393"/>
      <c r="F121" s="393"/>
      <c r="G121" s="393"/>
      <c r="H121" s="393"/>
      <c r="I121" s="197"/>
      <c r="J121" s="197"/>
      <c r="K121" s="197"/>
      <c r="L121" s="197"/>
      <c r="M121" s="197"/>
      <c r="N121" s="197"/>
      <c r="O121" s="197"/>
      <c r="P121" s="197"/>
      <c r="Q121" s="197"/>
      <c r="R121" s="197"/>
      <c r="S121" s="197"/>
      <c r="T121" s="197"/>
      <c r="U121" s="197"/>
      <c r="V121" s="197"/>
      <c r="W121" s="197"/>
      <c r="X121" s="197"/>
      <c r="Y121" s="197"/>
      <c r="Z121" s="197"/>
      <c r="AA121" s="197"/>
      <c r="AB121" s="197"/>
      <c r="AC121" s="197"/>
      <c r="AD121" s="197"/>
      <c r="AE121" s="197"/>
      <c r="AF121" s="197"/>
      <c r="AG121" s="197"/>
      <c r="AH121" s="197"/>
      <c r="AI121" s="197"/>
      <c r="AJ121" s="197"/>
      <c r="AK121" s="197"/>
      <c r="AL121" s="197"/>
      <c r="AM121" s="197"/>
      <c r="AN121" s="197"/>
      <c r="AO121" s="197"/>
      <c r="AP121" s="197"/>
      <c r="AQ121" s="197"/>
      <c r="AR121" s="197"/>
      <c r="AS121" s="197"/>
      <c r="AT121" s="197"/>
      <c r="AU121" s="197"/>
      <c r="AV121" s="197"/>
      <c r="AW121" s="197"/>
      <c r="AX121" s="197"/>
      <c r="AY121" s="197"/>
      <c r="AZ121" s="197"/>
      <c r="BA121" s="197"/>
      <c r="BB121" s="197"/>
      <c r="BC121" s="197"/>
      <c r="BD121" s="197"/>
      <c r="BE121" s="197"/>
      <c r="BF121" s="197"/>
      <c r="BG121" s="197"/>
      <c r="BH121" s="197"/>
      <c r="BI121" s="197"/>
      <c r="BJ121" s="197"/>
      <c r="BK121" s="197"/>
      <c r="BL121" s="197"/>
      <c r="BM121" s="197"/>
      <c r="BN121" s="197"/>
      <c r="BO121" s="197"/>
      <c r="BP121" s="197"/>
      <c r="BQ121" s="197"/>
      <c r="BR121" s="197"/>
      <c r="BS121" s="197"/>
      <c r="BT121" s="197"/>
      <c r="BU121" s="197"/>
      <c r="BV121" s="197"/>
      <c r="BW121" s="197"/>
      <c r="BX121" s="197"/>
      <c r="BY121" s="197"/>
      <c r="BZ121" s="197"/>
      <c r="CA121" s="197"/>
      <c r="CB121" s="197"/>
      <c r="CC121" s="197"/>
      <c r="CD121" s="197"/>
      <c r="CE121" s="197"/>
      <c r="CF121" s="197"/>
      <c r="CG121" s="197"/>
      <c r="CH121" s="197"/>
      <c r="CI121" s="197"/>
      <c r="CJ121" s="197"/>
      <c r="CK121" s="197"/>
      <c r="CL121" s="197"/>
      <c r="CM121" s="197"/>
      <c r="CN121" s="197"/>
      <c r="CO121" s="197"/>
      <c r="CP121" s="197"/>
      <c r="CQ121" s="197"/>
      <c r="CR121" s="197"/>
      <c r="CS121" s="197"/>
      <c r="CT121" s="197"/>
      <c r="CU121" s="197"/>
    </row>
    <row r="122" spans="1:99" ht="22.5" hidden="1" customHeight="1" x14ac:dyDescent="0.25">
      <c r="A122" s="197"/>
      <c r="B122" s="197"/>
      <c r="C122" s="197"/>
      <c r="D122" s="197"/>
      <c r="E122" s="197"/>
      <c r="F122" s="197"/>
      <c r="G122" s="197"/>
      <c r="H122" s="197"/>
      <c r="I122" s="197"/>
      <c r="J122" s="197"/>
      <c r="K122" s="197"/>
      <c r="L122" s="197"/>
      <c r="M122" s="197"/>
      <c r="N122" s="197"/>
      <c r="O122" s="197"/>
      <c r="P122" s="197"/>
      <c r="Q122" s="197"/>
      <c r="R122" s="197"/>
      <c r="S122" s="197"/>
      <c r="T122" s="197"/>
      <c r="U122" s="197"/>
      <c r="V122" s="197"/>
      <c r="W122" s="197"/>
      <c r="X122" s="197"/>
      <c r="Y122" s="197"/>
      <c r="Z122" s="197"/>
      <c r="AA122" s="197"/>
      <c r="AB122" s="197"/>
      <c r="AC122" s="197"/>
      <c r="AD122" s="197"/>
      <c r="AE122" s="197"/>
      <c r="AF122" s="197"/>
      <c r="AG122" s="197"/>
      <c r="AH122" s="197"/>
      <c r="AI122" s="197"/>
      <c r="AJ122" s="197"/>
      <c r="AK122" s="197"/>
      <c r="AL122" s="197"/>
      <c r="AM122" s="197"/>
      <c r="AN122" s="197"/>
      <c r="AO122" s="197"/>
      <c r="AP122" s="197"/>
      <c r="AQ122" s="197"/>
      <c r="AR122" s="197"/>
      <c r="AS122" s="197"/>
      <c r="AT122" s="197"/>
      <c r="AU122" s="197"/>
      <c r="AV122" s="197"/>
      <c r="AW122" s="197"/>
      <c r="AX122" s="197"/>
      <c r="AY122" s="197"/>
      <c r="AZ122" s="197"/>
      <c r="BA122" s="197"/>
      <c r="BB122" s="197"/>
      <c r="BC122" s="197"/>
      <c r="BD122" s="197"/>
      <c r="BE122" s="197"/>
      <c r="BF122" s="197"/>
      <c r="BG122" s="197"/>
      <c r="BH122" s="197"/>
      <c r="BI122" s="197"/>
      <c r="BJ122" s="197"/>
      <c r="BK122" s="197"/>
      <c r="BL122" s="197"/>
      <c r="BM122" s="197"/>
      <c r="BN122" s="197"/>
      <c r="BO122" s="197"/>
      <c r="BP122" s="197"/>
      <c r="BQ122" s="197"/>
      <c r="BR122" s="197"/>
      <c r="BS122" s="197"/>
      <c r="BT122" s="197"/>
      <c r="BU122" s="197"/>
      <c r="BV122" s="197"/>
      <c r="BW122" s="197"/>
      <c r="BX122" s="197"/>
      <c r="BY122" s="197"/>
      <c r="BZ122" s="197"/>
      <c r="CA122" s="197"/>
      <c r="CB122" s="197"/>
      <c r="CC122" s="197"/>
      <c r="CD122" s="197"/>
      <c r="CE122" s="197"/>
      <c r="CF122" s="197"/>
      <c r="CG122" s="197"/>
      <c r="CH122" s="197"/>
      <c r="CI122" s="197"/>
      <c r="CJ122" s="197"/>
      <c r="CK122" s="197"/>
      <c r="CL122" s="197"/>
      <c r="CM122" s="197"/>
      <c r="CN122" s="197"/>
      <c r="CO122" s="197"/>
      <c r="CP122" s="197"/>
      <c r="CQ122" s="197"/>
      <c r="CR122" s="197"/>
      <c r="CS122" s="197"/>
      <c r="CT122" s="197"/>
      <c r="CU122" s="197"/>
    </row>
    <row r="123" spans="1:99" ht="11.25" customHeight="1" x14ac:dyDescent="0.25">
      <c r="A123" s="195" t="s">
        <v>245</v>
      </c>
      <c r="B123" s="195"/>
      <c r="C123" s="195"/>
      <c r="D123" s="195"/>
      <c r="E123" s="195"/>
      <c r="F123" s="195"/>
      <c r="G123" s="195"/>
      <c r="H123" s="195"/>
      <c r="I123" s="195"/>
      <c r="J123" s="195"/>
      <c r="K123" s="195"/>
      <c r="L123" s="195"/>
      <c r="M123" s="195"/>
      <c r="N123" s="195"/>
      <c r="O123" s="195"/>
      <c r="P123" s="195"/>
      <c r="Q123" s="195"/>
      <c r="R123" s="195"/>
      <c r="S123" s="195"/>
      <c r="T123" s="195"/>
      <c r="U123" s="195"/>
      <c r="V123" s="195"/>
      <c r="W123" s="195"/>
      <c r="X123" s="195"/>
      <c r="Y123" s="195"/>
      <c r="Z123" s="195"/>
      <c r="AA123" s="195"/>
      <c r="AB123" s="195"/>
      <c r="AC123" s="195"/>
      <c r="AD123" s="195"/>
      <c r="AE123" s="195"/>
      <c r="AF123" s="195"/>
      <c r="AG123" s="195"/>
      <c r="AH123" s="195"/>
      <c r="AI123" s="195"/>
      <c r="AJ123" s="195"/>
      <c r="AK123" s="195"/>
      <c r="AL123" s="195"/>
      <c r="AM123" s="195"/>
      <c r="AN123" s="195"/>
      <c r="AO123" s="195"/>
      <c r="AP123" s="195"/>
      <c r="AQ123" s="195"/>
      <c r="AR123" s="195"/>
      <c r="AS123" s="195"/>
      <c r="AT123" s="195"/>
      <c r="AU123" s="195"/>
      <c r="AV123" s="195"/>
      <c r="AW123" s="195"/>
      <c r="AX123" s="195"/>
      <c r="AY123" s="195"/>
      <c r="AZ123" s="195"/>
      <c r="BA123" s="195"/>
      <c r="BB123" s="195"/>
      <c r="BC123" s="195"/>
      <c r="BD123" s="195"/>
      <c r="BE123" s="195"/>
      <c r="BF123" s="195"/>
      <c r="BG123" s="195"/>
      <c r="BH123" s="195"/>
      <c r="BI123" s="195"/>
      <c r="BJ123" s="195"/>
      <c r="BK123" s="195"/>
      <c r="BL123" s="195"/>
      <c r="BM123" s="195"/>
      <c r="BN123" s="195"/>
      <c r="BO123" s="195"/>
      <c r="BP123" s="195"/>
      <c r="BQ123" s="195"/>
      <c r="BR123" s="195"/>
      <c r="BS123" s="195"/>
      <c r="BT123" s="195"/>
      <c r="BU123" s="195"/>
      <c r="BV123" s="195"/>
      <c r="BW123" s="195"/>
      <c r="BX123" s="195"/>
      <c r="BY123" s="195"/>
      <c r="BZ123" s="195"/>
      <c r="CA123" s="195"/>
      <c r="CB123" s="195"/>
      <c r="CC123" s="195"/>
      <c r="CD123" s="195"/>
      <c r="CE123" s="195"/>
      <c r="CF123" s="195"/>
      <c r="CG123" s="195"/>
      <c r="CH123" s="195"/>
      <c r="CI123" s="195"/>
      <c r="CJ123" s="195"/>
      <c r="CK123" s="195"/>
      <c r="CL123" s="195"/>
      <c r="CM123" s="195"/>
      <c r="CN123" s="195"/>
      <c r="CO123" s="195"/>
      <c r="CP123" s="195"/>
      <c r="CQ123" s="195"/>
      <c r="CR123" s="195"/>
      <c r="CS123" s="195"/>
      <c r="CT123" s="195"/>
      <c r="CU123" s="195"/>
    </row>
    <row r="124" spans="1:99" ht="36.75" customHeight="1" x14ac:dyDescent="0.25">
      <c r="A124" s="394" t="s">
        <v>246</v>
      </c>
      <c r="B124" s="394"/>
      <c r="C124" s="394"/>
      <c r="D124" s="394"/>
      <c r="E124" s="394"/>
      <c r="F124" s="394"/>
      <c r="G124" s="394"/>
      <c r="H124" s="394"/>
      <c r="I124" s="197"/>
      <c r="J124" s="197"/>
      <c r="K124" s="197"/>
      <c r="L124" s="197"/>
      <c r="M124" s="197"/>
      <c r="N124" s="197"/>
      <c r="O124" s="197"/>
      <c r="P124" s="197"/>
      <c r="Q124" s="197"/>
      <c r="R124" s="197"/>
      <c r="S124" s="197"/>
      <c r="T124" s="197"/>
      <c r="U124" s="197"/>
      <c r="V124" s="197"/>
      <c r="W124" s="197"/>
      <c r="X124" s="197"/>
      <c r="Y124" s="197"/>
      <c r="Z124" s="197"/>
      <c r="AA124" s="197"/>
      <c r="AB124" s="197"/>
      <c r="AC124" s="197"/>
      <c r="AD124" s="197"/>
      <c r="AE124" s="197"/>
      <c r="AF124" s="197"/>
      <c r="AG124" s="197"/>
      <c r="AH124" s="197"/>
      <c r="AI124" s="197"/>
      <c r="AJ124" s="197"/>
      <c r="AK124" s="197"/>
      <c r="AL124" s="197"/>
      <c r="AM124" s="197"/>
      <c r="AN124" s="197"/>
      <c r="AO124" s="197"/>
      <c r="AP124" s="197"/>
      <c r="AQ124" s="197"/>
      <c r="AR124" s="197"/>
      <c r="AS124" s="197"/>
      <c r="AT124" s="197"/>
      <c r="AU124" s="197"/>
      <c r="AV124" s="197"/>
      <c r="AW124" s="197"/>
      <c r="AX124" s="197"/>
      <c r="AY124" s="197"/>
      <c r="AZ124" s="197"/>
      <c r="BA124" s="197"/>
      <c r="BB124" s="197"/>
      <c r="BC124" s="197"/>
      <c r="BD124" s="197"/>
      <c r="BE124" s="197"/>
      <c r="BF124" s="197"/>
      <c r="BG124" s="197"/>
      <c r="BH124" s="197"/>
      <c r="BI124" s="197"/>
      <c r="BJ124" s="197"/>
      <c r="BK124" s="197"/>
      <c r="BL124" s="197"/>
      <c r="BM124" s="197"/>
      <c r="BN124" s="197"/>
      <c r="BO124" s="197"/>
      <c r="BP124" s="197"/>
      <c r="BQ124" s="197"/>
      <c r="BR124" s="197"/>
      <c r="BS124" s="197"/>
      <c r="BT124" s="197"/>
      <c r="BU124" s="197"/>
      <c r="BV124" s="197"/>
      <c r="BW124" s="197"/>
      <c r="BX124" s="197"/>
      <c r="BY124" s="197"/>
      <c r="BZ124" s="197"/>
      <c r="CA124" s="197"/>
      <c r="CB124" s="197"/>
      <c r="CC124" s="197"/>
      <c r="CD124" s="197"/>
      <c r="CE124" s="197"/>
      <c r="CF124" s="197"/>
      <c r="CG124" s="197"/>
      <c r="CH124" s="197"/>
      <c r="CI124" s="197"/>
      <c r="CJ124" s="197"/>
      <c r="CK124" s="197"/>
      <c r="CL124" s="197"/>
      <c r="CM124" s="197"/>
      <c r="CN124" s="197"/>
      <c r="CO124" s="197"/>
      <c r="CP124" s="197"/>
      <c r="CQ124" s="197"/>
      <c r="CR124" s="197"/>
      <c r="CS124" s="197"/>
      <c r="CT124" s="197"/>
      <c r="CU124" s="197"/>
    </row>
    <row r="125" spans="1:99" ht="0.75" customHeight="1" x14ac:dyDescent="0.25">
      <c r="A125" s="196"/>
      <c r="B125" s="197"/>
      <c r="C125" s="197"/>
      <c r="D125" s="197"/>
      <c r="E125" s="197"/>
      <c r="F125" s="197"/>
      <c r="G125" s="197"/>
      <c r="H125" s="197"/>
      <c r="I125" s="197"/>
      <c r="J125" s="197"/>
      <c r="K125" s="197"/>
      <c r="L125" s="197"/>
      <c r="M125" s="197"/>
      <c r="N125" s="197"/>
      <c r="O125" s="197"/>
      <c r="P125" s="197"/>
      <c r="Q125" s="197"/>
      <c r="R125" s="197"/>
      <c r="S125" s="197"/>
      <c r="T125" s="197"/>
      <c r="U125" s="197"/>
      <c r="V125" s="197"/>
      <c r="W125" s="197"/>
      <c r="X125" s="197"/>
      <c r="Y125" s="197"/>
      <c r="Z125" s="197"/>
      <c r="AA125" s="197"/>
      <c r="AB125" s="197"/>
      <c r="AC125" s="197"/>
      <c r="AD125" s="197"/>
      <c r="AE125" s="197"/>
      <c r="AF125" s="197"/>
      <c r="AG125" s="197"/>
      <c r="AH125" s="197"/>
      <c r="AI125" s="197"/>
      <c r="AJ125" s="197"/>
      <c r="AK125" s="197"/>
      <c r="AL125" s="197"/>
      <c r="AM125" s="197"/>
      <c r="AN125" s="197"/>
      <c r="AO125" s="197"/>
      <c r="AP125" s="197"/>
      <c r="AQ125" s="197"/>
      <c r="AR125" s="197"/>
      <c r="AS125" s="197"/>
      <c r="AT125" s="197"/>
      <c r="AU125" s="197"/>
      <c r="AV125" s="197"/>
      <c r="AW125" s="197"/>
      <c r="AX125" s="197"/>
      <c r="AY125" s="197"/>
      <c r="AZ125" s="197"/>
      <c r="BA125" s="197"/>
      <c r="BB125" s="197"/>
      <c r="BC125" s="197"/>
      <c r="BD125" s="197"/>
      <c r="BE125" s="197"/>
      <c r="BF125" s="197"/>
      <c r="BG125" s="197"/>
      <c r="BH125" s="197"/>
      <c r="BI125" s="197"/>
      <c r="BJ125" s="197"/>
      <c r="BK125" s="197"/>
      <c r="BL125" s="197"/>
      <c r="BM125" s="197"/>
      <c r="BN125" s="197"/>
      <c r="BO125" s="197"/>
      <c r="BP125" s="197"/>
      <c r="BQ125" s="197"/>
      <c r="BR125" s="197"/>
      <c r="BS125" s="197"/>
      <c r="BT125" s="197"/>
      <c r="BU125" s="197"/>
      <c r="BV125" s="197"/>
      <c r="BW125" s="197"/>
      <c r="BX125" s="197"/>
      <c r="BY125" s="197"/>
      <c r="BZ125" s="197"/>
      <c r="CA125" s="197"/>
      <c r="CB125" s="197"/>
      <c r="CC125" s="197"/>
      <c r="CD125" s="197"/>
      <c r="CE125" s="197"/>
      <c r="CF125" s="197"/>
      <c r="CG125" s="197"/>
      <c r="CH125" s="197"/>
      <c r="CI125" s="197"/>
      <c r="CJ125" s="197"/>
      <c r="CK125" s="197"/>
      <c r="CL125" s="197"/>
      <c r="CM125" s="197"/>
      <c r="CN125" s="197"/>
      <c r="CO125" s="197"/>
      <c r="CP125" s="197"/>
      <c r="CQ125" s="197"/>
      <c r="CR125" s="197"/>
      <c r="CS125" s="197"/>
      <c r="CT125" s="197"/>
      <c r="CU125" s="197"/>
    </row>
    <row r="126" spans="1:99" ht="3" hidden="1" customHeight="1" x14ac:dyDescent="0.25">
      <c r="A126" s="197"/>
      <c r="B126" s="197"/>
      <c r="C126" s="197"/>
      <c r="D126" s="197"/>
      <c r="E126" s="197"/>
      <c r="F126" s="197"/>
      <c r="G126" s="197"/>
      <c r="H126" s="197"/>
      <c r="I126" s="197"/>
      <c r="J126" s="197"/>
      <c r="K126" s="197"/>
      <c r="L126" s="197"/>
      <c r="M126" s="197"/>
      <c r="N126" s="197"/>
      <c r="O126" s="197"/>
      <c r="P126" s="197"/>
      <c r="Q126" s="197"/>
      <c r="R126" s="197"/>
      <c r="S126" s="197"/>
      <c r="T126" s="197"/>
      <c r="U126" s="197"/>
      <c r="V126" s="197"/>
      <c r="W126" s="197"/>
      <c r="X126" s="197"/>
      <c r="Y126" s="197"/>
      <c r="Z126" s="197"/>
      <c r="AA126" s="197"/>
      <c r="AB126" s="197"/>
      <c r="AC126" s="197"/>
      <c r="AD126" s="197"/>
      <c r="AE126" s="197"/>
      <c r="AF126" s="197"/>
      <c r="AG126" s="197"/>
      <c r="AH126" s="197"/>
      <c r="AI126" s="197"/>
      <c r="AJ126" s="197"/>
      <c r="AK126" s="197"/>
      <c r="AL126" s="197"/>
      <c r="AM126" s="197"/>
      <c r="AN126" s="197"/>
      <c r="AO126" s="197"/>
      <c r="AP126" s="197"/>
      <c r="AQ126" s="197"/>
      <c r="AR126" s="197"/>
      <c r="AS126" s="197"/>
      <c r="AT126" s="197"/>
      <c r="AU126" s="197"/>
      <c r="AV126" s="197"/>
      <c r="AW126" s="197"/>
      <c r="AX126" s="197"/>
      <c r="AY126" s="197"/>
      <c r="AZ126" s="197"/>
      <c r="BA126" s="197"/>
      <c r="BB126" s="197"/>
      <c r="BC126" s="197"/>
      <c r="BD126" s="197"/>
      <c r="BE126" s="197"/>
      <c r="BF126" s="197"/>
      <c r="BG126" s="197"/>
      <c r="BH126" s="197"/>
      <c r="BI126" s="197"/>
      <c r="BJ126" s="197"/>
      <c r="BK126" s="197"/>
      <c r="BL126" s="197"/>
      <c r="BM126" s="197"/>
      <c r="BN126" s="197"/>
      <c r="BO126" s="197"/>
      <c r="BP126" s="197"/>
      <c r="BQ126" s="197"/>
      <c r="BR126" s="197"/>
      <c r="BS126" s="197"/>
      <c r="BT126" s="197"/>
      <c r="BU126" s="197"/>
      <c r="BV126" s="197"/>
      <c r="BW126" s="197"/>
      <c r="BX126" s="197"/>
      <c r="BY126" s="197"/>
      <c r="BZ126" s="197"/>
      <c r="CA126" s="197"/>
      <c r="CB126" s="197"/>
      <c r="CC126" s="197"/>
      <c r="CD126" s="197"/>
      <c r="CE126" s="197"/>
      <c r="CF126" s="197"/>
      <c r="CG126" s="197"/>
      <c r="CH126" s="197"/>
      <c r="CI126" s="197"/>
      <c r="CJ126" s="197"/>
      <c r="CK126" s="197"/>
      <c r="CL126" s="197"/>
      <c r="CM126" s="197"/>
      <c r="CN126" s="197"/>
      <c r="CO126" s="197"/>
      <c r="CP126" s="197"/>
      <c r="CQ126" s="197"/>
      <c r="CR126" s="197"/>
      <c r="CS126" s="197"/>
      <c r="CT126" s="197"/>
      <c r="CU126" s="197"/>
    </row>
    <row r="127" spans="1:99" ht="15.75" customHeight="1" x14ac:dyDescent="0.25">
      <c r="A127" s="394" t="s">
        <v>253</v>
      </c>
      <c r="B127" s="394"/>
      <c r="C127" s="394"/>
      <c r="D127" s="394"/>
      <c r="E127" s="394"/>
      <c r="F127" s="394"/>
      <c r="G127" s="394"/>
      <c r="H127" s="394"/>
      <c r="I127" s="198"/>
      <c r="J127" s="198"/>
      <c r="K127" s="198"/>
      <c r="L127" s="198"/>
      <c r="M127" s="198"/>
      <c r="N127" s="198"/>
      <c r="O127" s="198"/>
      <c r="P127" s="198"/>
      <c r="Q127" s="198"/>
      <c r="R127" s="198"/>
      <c r="S127" s="198"/>
      <c r="T127" s="198"/>
      <c r="U127" s="198"/>
      <c r="V127" s="198"/>
      <c r="W127" s="198"/>
      <c r="X127" s="198"/>
      <c r="Y127" s="198"/>
      <c r="Z127" s="198"/>
      <c r="AA127" s="198"/>
      <c r="AB127" s="198"/>
      <c r="AC127" s="198"/>
      <c r="AD127" s="198"/>
      <c r="AE127" s="198"/>
      <c r="AF127" s="198"/>
      <c r="AG127" s="198"/>
      <c r="AH127" s="198"/>
      <c r="AI127" s="198"/>
      <c r="AJ127" s="198"/>
      <c r="AK127" s="198"/>
      <c r="AL127" s="198"/>
      <c r="AM127" s="198"/>
      <c r="AN127" s="198"/>
      <c r="AO127" s="198"/>
      <c r="AP127" s="198"/>
      <c r="AQ127" s="198"/>
      <c r="AR127" s="198"/>
      <c r="AS127" s="198"/>
      <c r="AT127" s="198"/>
      <c r="AU127" s="198"/>
      <c r="AV127" s="198"/>
      <c r="AW127" s="198"/>
      <c r="AX127" s="198"/>
      <c r="AY127" s="198"/>
      <c r="AZ127" s="198"/>
      <c r="BA127" s="198"/>
      <c r="BB127" s="198"/>
      <c r="BC127" s="198"/>
      <c r="BD127" s="198"/>
      <c r="BE127" s="198"/>
      <c r="BF127" s="198"/>
      <c r="BG127" s="198"/>
      <c r="BH127" s="198"/>
      <c r="BI127" s="198"/>
      <c r="BJ127" s="198"/>
      <c r="BK127" s="198"/>
      <c r="BL127" s="198"/>
      <c r="BM127" s="198"/>
      <c r="BN127" s="198"/>
      <c r="BO127" s="198"/>
      <c r="BP127" s="198"/>
      <c r="BQ127" s="198"/>
      <c r="BR127" s="198"/>
      <c r="BS127" s="198"/>
      <c r="BT127" s="198"/>
      <c r="BU127" s="198"/>
      <c r="BV127" s="198"/>
      <c r="BW127" s="198"/>
      <c r="BX127" s="198"/>
      <c r="BY127" s="198"/>
      <c r="BZ127" s="198"/>
      <c r="CA127" s="198"/>
      <c r="CB127" s="198"/>
      <c r="CC127" s="198"/>
      <c r="CD127" s="198"/>
      <c r="CE127" s="198"/>
      <c r="CF127" s="198"/>
      <c r="CG127" s="198"/>
      <c r="CH127" s="198"/>
      <c r="CI127" s="198"/>
      <c r="CJ127" s="198"/>
      <c r="CK127" s="198"/>
      <c r="CL127" s="198"/>
      <c r="CM127" s="198"/>
      <c r="CN127" s="198"/>
      <c r="CO127" s="198"/>
      <c r="CP127" s="198"/>
      <c r="CQ127" s="198"/>
      <c r="CR127" s="198"/>
      <c r="CS127" s="198"/>
      <c r="CT127" s="198"/>
      <c r="CU127" s="198"/>
    </row>
    <row r="128" spans="1:99" ht="0.75" customHeight="1" x14ac:dyDescent="0.25">
      <c r="A128" s="198"/>
      <c r="B128" s="198"/>
      <c r="C128" s="198"/>
      <c r="D128" s="198"/>
      <c r="E128" s="198"/>
      <c r="F128" s="198"/>
      <c r="G128" s="198"/>
      <c r="H128" s="198"/>
      <c r="I128" s="198"/>
      <c r="J128" s="198"/>
      <c r="K128" s="198"/>
      <c r="L128" s="198"/>
      <c r="M128" s="198"/>
      <c r="N128" s="198"/>
      <c r="O128" s="198"/>
      <c r="P128" s="198"/>
      <c r="Q128" s="198"/>
      <c r="R128" s="198"/>
      <c r="S128" s="198"/>
      <c r="T128" s="198"/>
      <c r="U128" s="198"/>
      <c r="V128" s="198"/>
      <c r="W128" s="198"/>
      <c r="X128" s="198"/>
      <c r="Y128" s="198"/>
      <c r="Z128" s="198"/>
      <c r="AA128" s="198"/>
      <c r="AB128" s="198"/>
      <c r="AC128" s="198"/>
      <c r="AD128" s="198"/>
      <c r="AE128" s="198"/>
      <c r="AF128" s="198"/>
      <c r="AG128" s="198"/>
      <c r="AH128" s="198"/>
      <c r="AI128" s="198"/>
      <c r="AJ128" s="198"/>
      <c r="AK128" s="198"/>
      <c r="AL128" s="198"/>
      <c r="AM128" s="198"/>
      <c r="AN128" s="198"/>
      <c r="AO128" s="198"/>
      <c r="AP128" s="198"/>
      <c r="AQ128" s="198"/>
      <c r="AR128" s="198"/>
      <c r="AS128" s="198"/>
      <c r="AT128" s="198"/>
      <c r="AU128" s="198"/>
      <c r="AV128" s="198"/>
      <c r="AW128" s="198"/>
      <c r="AX128" s="198"/>
      <c r="AY128" s="198"/>
      <c r="AZ128" s="198"/>
      <c r="BA128" s="198"/>
      <c r="BB128" s="198"/>
      <c r="BC128" s="198"/>
      <c r="BD128" s="198"/>
      <c r="BE128" s="198"/>
      <c r="BF128" s="198"/>
      <c r="BG128" s="198"/>
      <c r="BH128" s="198"/>
      <c r="BI128" s="198"/>
      <c r="BJ128" s="198"/>
      <c r="BK128" s="198"/>
      <c r="BL128" s="198"/>
      <c r="BM128" s="198"/>
      <c r="BN128" s="198"/>
      <c r="BO128" s="198"/>
      <c r="BP128" s="198"/>
      <c r="BQ128" s="198"/>
      <c r="BR128" s="198"/>
      <c r="BS128" s="198"/>
      <c r="BT128" s="198"/>
      <c r="BU128" s="198"/>
      <c r="BV128" s="198"/>
      <c r="BW128" s="198"/>
      <c r="BX128" s="198"/>
      <c r="BY128" s="198"/>
      <c r="BZ128" s="198"/>
      <c r="CA128" s="198"/>
      <c r="CB128" s="198"/>
      <c r="CC128" s="198"/>
      <c r="CD128" s="198"/>
      <c r="CE128" s="198"/>
      <c r="CF128" s="198"/>
      <c r="CG128" s="198"/>
      <c r="CH128" s="198"/>
      <c r="CI128" s="198"/>
      <c r="CJ128" s="198"/>
      <c r="CK128" s="198"/>
      <c r="CL128" s="198"/>
      <c r="CM128" s="198"/>
      <c r="CN128" s="198"/>
      <c r="CO128" s="198"/>
      <c r="CP128" s="198"/>
      <c r="CQ128" s="198"/>
      <c r="CR128" s="198"/>
      <c r="CS128" s="198"/>
      <c r="CT128" s="198"/>
      <c r="CU128" s="198"/>
    </row>
    <row r="129" spans="1:99" ht="34.5" customHeight="1" x14ac:dyDescent="0.25">
      <c r="A129" s="394" t="s">
        <v>247</v>
      </c>
      <c r="B129" s="394"/>
      <c r="C129" s="394"/>
      <c r="D129" s="394"/>
      <c r="E129" s="394"/>
      <c r="F129" s="394"/>
      <c r="G129" s="394"/>
      <c r="H129" s="394"/>
      <c r="I129" s="198"/>
      <c r="J129" s="198"/>
      <c r="K129" s="198"/>
      <c r="L129" s="198"/>
      <c r="M129" s="198"/>
      <c r="N129" s="198"/>
      <c r="O129" s="198"/>
      <c r="P129" s="198"/>
      <c r="Q129" s="198"/>
      <c r="R129" s="198"/>
      <c r="S129" s="198"/>
      <c r="T129" s="198"/>
      <c r="U129" s="198"/>
      <c r="V129" s="198"/>
      <c r="W129" s="198"/>
      <c r="X129" s="198"/>
      <c r="Y129" s="198"/>
      <c r="Z129" s="198"/>
      <c r="AA129" s="198"/>
      <c r="AB129" s="198"/>
      <c r="AC129" s="198"/>
      <c r="AD129" s="198"/>
      <c r="AE129" s="198"/>
      <c r="AF129" s="198"/>
      <c r="AG129" s="198"/>
      <c r="AH129" s="198"/>
      <c r="AI129" s="198"/>
      <c r="AJ129" s="198"/>
      <c r="AK129" s="198"/>
      <c r="AL129" s="198"/>
      <c r="AM129" s="198"/>
      <c r="AN129" s="198"/>
      <c r="AO129" s="198"/>
      <c r="AP129" s="198"/>
      <c r="AQ129" s="198"/>
      <c r="AR129" s="198"/>
      <c r="AS129" s="198"/>
      <c r="AT129" s="198"/>
      <c r="AU129" s="198"/>
      <c r="AV129" s="198"/>
      <c r="AW129" s="198"/>
      <c r="AX129" s="198"/>
      <c r="AY129" s="198"/>
      <c r="AZ129" s="198"/>
      <c r="BA129" s="198"/>
      <c r="BB129" s="198"/>
      <c r="BC129" s="198"/>
      <c r="BD129" s="198"/>
      <c r="BE129" s="198"/>
      <c r="BF129" s="198"/>
      <c r="BG129" s="198"/>
      <c r="BH129" s="198"/>
      <c r="BI129" s="198"/>
      <c r="BJ129" s="198"/>
      <c r="BK129" s="198"/>
      <c r="BL129" s="198"/>
      <c r="BM129" s="198"/>
      <c r="BN129" s="198"/>
      <c r="BO129" s="198"/>
      <c r="BP129" s="198"/>
      <c r="BQ129" s="198"/>
      <c r="BR129" s="198"/>
      <c r="BS129" s="198"/>
      <c r="BT129" s="198"/>
      <c r="BU129" s="198"/>
      <c r="BV129" s="198"/>
      <c r="BW129" s="198"/>
      <c r="BX129" s="198"/>
      <c r="BY129" s="198"/>
      <c r="BZ129" s="198"/>
      <c r="CA129" s="198"/>
      <c r="CB129" s="198"/>
      <c r="CC129" s="198"/>
      <c r="CD129" s="198"/>
      <c r="CE129" s="198"/>
      <c r="CF129" s="198"/>
      <c r="CG129" s="198"/>
      <c r="CH129" s="198"/>
      <c r="CI129" s="198"/>
      <c r="CJ129" s="198"/>
      <c r="CK129" s="198"/>
      <c r="CL129" s="198"/>
      <c r="CM129" s="198"/>
      <c r="CN129" s="198"/>
      <c r="CO129" s="198"/>
      <c r="CP129" s="198"/>
      <c r="CQ129" s="198"/>
      <c r="CR129" s="198"/>
      <c r="CS129" s="198"/>
      <c r="CT129" s="198"/>
      <c r="CU129" s="198"/>
    </row>
    <row r="130" spans="1:99" ht="3.75" hidden="1" customHeight="1" x14ac:dyDescent="0.25">
      <c r="A130" s="198"/>
      <c r="B130" s="198"/>
      <c r="C130" s="198"/>
      <c r="D130" s="198"/>
      <c r="E130" s="198"/>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198"/>
      <c r="AE130" s="198"/>
      <c r="AF130" s="198"/>
      <c r="AG130" s="198"/>
      <c r="AH130" s="198"/>
      <c r="AI130" s="198"/>
      <c r="AJ130" s="198"/>
      <c r="AK130" s="198"/>
      <c r="AL130" s="198"/>
      <c r="AM130" s="198"/>
      <c r="AN130" s="198"/>
      <c r="AO130" s="198"/>
      <c r="AP130" s="198"/>
      <c r="AQ130" s="198"/>
      <c r="AR130" s="198"/>
      <c r="AS130" s="198"/>
      <c r="AT130" s="198"/>
      <c r="AU130" s="198"/>
      <c r="AV130" s="198"/>
      <c r="AW130" s="198"/>
      <c r="AX130" s="198"/>
      <c r="AY130" s="198"/>
      <c r="AZ130" s="198"/>
      <c r="BA130" s="198"/>
      <c r="BB130" s="198"/>
      <c r="BC130" s="198"/>
      <c r="BD130" s="198"/>
      <c r="BE130" s="198"/>
      <c r="BF130" s="198"/>
      <c r="BG130" s="198"/>
      <c r="BH130" s="198"/>
      <c r="BI130" s="198"/>
      <c r="BJ130" s="198"/>
      <c r="BK130" s="198"/>
      <c r="BL130" s="198"/>
      <c r="BM130" s="198"/>
      <c r="BN130" s="198"/>
      <c r="BO130" s="198"/>
      <c r="BP130" s="198"/>
      <c r="BQ130" s="198"/>
      <c r="BR130" s="198"/>
      <c r="BS130" s="198"/>
      <c r="BT130" s="198"/>
      <c r="BU130" s="198"/>
      <c r="BV130" s="198"/>
      <c r="BW130" s="198"/>
      <c r="BX130" s="198"/>
      <c r="BY130" s="198"/>
      <c r="BZ130" s="198"/>
      <c r="CA130" s="198"/>
      <c r="CB130" s="198"/>
      <c r="CC130" s="198"/>
      <c r="CD130" s="198"/>
      <c r="CE130" s="198"/>
      <c r="CF130" s="198"/>
      <c r="CG130" s="198"/>
      <c r="CH130" s="198"/>
      <c r="CI130" s="198"/>
      <c r="CJ130" s="198"/>
      <c r="CK130" s="198"/>
      <c r="CL130" s="198"/>
      <c r="CM130" s="198"/>
      <c r="CN130" s="198"/>
      <c r="CO130" s="198"/>
      <c r="CP130" s="198"/>
      <c r="CQ130" s="198"/>
      <c r="CR130" s="198"/>
      <c r="CS130" s="198"/>
      <c r="CT130" s="198"/>
      <c r="CU130" s="198"/>
    </row>
    <row r="131" spans="1:99" ht="11.25" hidden="1" customHeight="1" x14ac:dyDescent="0.25">
      <c r="A131" s="198"/>
      <c r="B131" s="198"/>
      <c r="C131" s="198"/>
      <c r="D131" s="198"/>
      <c r="E131" s="198"/>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c r="AB131" s="198"/>
      <c r="AC131" s="198"/>
      <c r="AD131" s="198"/>
      <c r="AE131" s="198"/>
      <c r="AF131" s="198"/>
      <c r="AG131" s="198"/>
      <c r="AH131" s="198"/>
      <c r="AI131" s="198"/>
      <c r="AJ131" s="198"/>
      <c r="AK131" s="198"/>
      <c r="AL131" s="198"/>
      <c r="AM131" s="198"/>
      <c r="AN131" s="198"/>
      <c r="AO131" s="198"/>
      <c r="AP131" s="198"/>
      <c r="AQ131" s="198"/>
      <c r="AR131" s="198"/>
      <c r="AS131" s="198"/>
      <c r="AT131" s="198"/>
      <c r="AU131" s="198"/>
      <c r="AV131" s="198"/>
      <c r="AW131" s="198"/>
      <c r="AX131" s="198"/>
      <c r="AY131" s="198"/>
      <c r="AZ131" s="198"/>
      <c r="BA131" s="198"/>
      <c r="BB131" s="198"/>
      <c r="BC131" s="198"/>
      <c r="BD131" s="198"/>
      <c r="BE131" s="198"/>
      <c r="BF131" s="198"/>
      <c r="BG131" s="198"/>
      <c r="BH131" s="198"/>
      <c r="BI131" s="198"/>
      <c r="BJ131" s="198"/>
      <c r="BK131" s="198"/>
      <c r="BL131" s="198"/>
      <c r="BM131" s="198"/>
      <c r="BN131" s="198"/>
      <c r="BO131" s="198"/>
      <c r="BP131" s="198"/>
      <c r="BQ131" s="198"/>
      <c r="BR131" s="198"/>
      <c r="BS131" s="198"/>
      <c r="BT131" s="198"/>
      <c r="BU131" s="198"/>
      <c r="BV131" s="198"/>
      <c r="BW131" s="198"/>
      <c r="BX131" s="198"/>
      <c r="BY131" s="198"/>
      <c r="BZ131" s="198"/>
      <c r="CA131" s="198"/>
      <c r="CB131" s="198"/>
      <c r="CC131" s="198"/>
      <c r="CD131" s="198"/>
      <c r="CE131" s="198"/>
      <c r="CF131" s="198"/>
      <c r="CG131" s="198"/>
      <c r="CH131" s="198"/>
      <c r="CI131" s="198"/>
      <c r="CJ131" s="198"/>
      <c r="CK131" s="198"/>
      <c r="CL131" s="198"/>
      <c r="CM131" s="198"/>
      <c r="CN131" s="198"/>
      <c r="CO131" s="198"/>
      <c r="CP131" s="198"/>
      <c r="CQ131" s="198"/>
      <c r="CR131" s="198"/>
      <c r="CS131" s="198"/>
      <c r="CT131" s="198"/>
      <c r="CU131" s="198"/>
    </row>
    <row r="132" spans="1:99" ht="21" customHeight="1" x14ac:dyDescent="0.25">
      <c r="A132" s="394" t="s">
        <v>248</v>
      </c>
      <c r="B132" s="394"/>
      <c r="C132" s="394"/>
      <c r="D132" s="394"/>
      <c r="E132" s="394"/>
      <c r="F132" s="394"/>
      <c r="G132" s="394"/>
      <c r="H132" s="394"/>
      <c r="I132" s="198"/>
      <c r="J132" s="198"/>
      <c r="K132" s="198"/>
      <c r="L132" s="198"/>
      <c r="M132" s="198"/>
      <c r="N132" s="198"/>
      <c r="O132" s="198"/>
      <c r="P132" s="198"/>
      <c r="Q132" s="198"/>
      <c r="R132" s="198"/>
      <c r="S132" s="198"/>
      <c r="T132" s="198"/>
      <c r="U132" s="198"/>
      <c r="V132" s="198"/>
      <c r="W132" s="198"/>
      <c r="X132" s="198"/>
      <c r="Y132" s="198"/>
      <c r="Z132" s="198"/>
      <c r="AA132" s="198"/>
      <c r="AB132" s="198"/>
      <c r="AC132" s="198"/>
      <c r="AD132" s="198"/>
      <c r="AE132" s="198"/>
      <c r="AF132" s="198"/>
      <c r="AG132" s="198"/>
      <c r="AH132" s="198"/>
      <c r="AI132" s="198"/>
      <c r="AJ132" s="198"/>
      <c r="AK132" s="198"/>
      <c r="AL132" s="198"/>
      <c r="AM132" s="198"/>
      <c r="AN132" s="198"/>
      <c r="AO132" s="198"/>
      <c r="AP132" s="198"/>
      <c r="AQ132" s="198"/>
      <c r="AR132" s="198"/>
      <c r="AS132" s="198"/>
      <c r="AT132" s="198"/>
      <c r="AU132" s="198"/>
      <c r="AV132" s="198"/>
      <c r="AW132" s="198"/>
      <c r="AX132" s="198"/>
      <c r="AY132" s="198"/>
      <c r="AZ132" s="198"/>
      <c r="BA132" s="198"/>
      <c r="BB132" s="198"/>
      <c r="BC132" s="198"/>
      <c r="BD132" s="198"/>
      <c r="BE132" s="198"/>
      <c r="BF132" s="198"/>
      <c r="BG132" s="198"/>
      <c r="BH132" s="198"/>
      <c r="BI132" s="198"/>
      <c r="BJ132" s="198"/>
      <c r="BK132" s="198"/>
      <c r="BL132" s="198"/>
      <c r="BM132" s="198"/>
      <c r="BN132" s="198"/>
      <c r="BO132" s="198"/>
      <c r="BP132" s="198"/>
      <c r="BQ132" s="198"/>
      <c r="BR132" s="198"/>
      <c r="BS132" s="198"/>
      <c r="BT132" s="198"/>
      <c r="BU132" s="198"/>
      <c r="BV132" s="198"/>
      <c r="BW132" s="198"/>
      <c r="BX132" s="198"/>
      <c r="BY132" s="198"/>
      <c r="BZ132" s="198"/>
      <c r="CA132" s="198"/>
      <c r="CB132" s="198"/>
      <c r="CC132" s="198"/>
      <c r="CD132" s="198"/>
      <c r="CE132" s="198"/>
      <c r="CF132" s="198"/>
      <c r="CG132" s="198"/>
      <c r="CH132" s="198"/>
      <c r="CI132" s="198"/>
      <c r="CJ132" s="198"/>
      <c r="CK132" s="198"/>
      <c r="CL132" s="198"/>
      <c r="CM132" s="198"/>
      <c r="CN132" s="198"/>
      <c r="CO132" s="198"/>
      <c r="CP132" s="198"/>
      <c r="CQ132" s="198"/>
      <c r="CR132" s="198"/>
      <c r="CS132" s="198"/>
      <c r="CT132" s="198"/>
      <c r="CU132" s="198"/>
    </row>
    <row r="133" spans="1:99" ht="1.5" customHeight="1" x14ac:dyDescent="0.25">
      <c r="A133" s="198"/>
      <c r="B133" s="198"/>
      <c r="C133" s="198"/>
      <c r="D133" s="198"/>
      <c r="E133" s="198"/>
      <c r="F133" s="198"/>
      <c r="G133" s="198"/>
      <c r="H133" s="198"/>
      <c r="I133" s="198"/>
      <c r="J133" s="198"/>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98"/>
      <c r="AH133" s="198"/>
      <c r="AI133" s="198"/>
      <c r="AJ133" s="198"/>
      <c r="AK133" s="198"/>
      <c r="AL133" s="198"/>
      <c r="AM133" s="198"/>
      <c r="AN133" s="198"/>
      <c r="AO133" s="198"/>
      <c r="AP133" s="198"/>
      <c r="AQ133" s="198"/>
      <c r="AR133" s="198"/>
      <c r="AS133" s="198"/>
      <c r="AT133" s="198"/>
      <c r="AU133" s="198"/>
      <c r="AV133" s="198"/>
      <c r="AW133" s="198"/>
      <c r="AX133" s="198"/>
      <c r="AY133" s="198"/>
      <c r="AZ133" s="198"/>
      <c r="BA133" s="198"/>
      <c r="BB133" s="198"/>
      <c r="BC133" s="198"/>
      <c r="BD133" s="198"/>
      <c r="BE133" s="198"/>
      <c r="BF133" s="198"/>
      <c r="BG133" s="198"/>
      <c r="BH133" s="198"/>
      <c r="BI133" s="198"/>
      <c r="BJ133" s="198"/>
      <c r="BK133" s="198"/>
      <c r="BL133" s="198"/>
      <c r="BM133" s="198"/>
      <c r="BN133" s="198"/>
      <c r="BO133" s="198"/>
      <c r="BP133" s="198"/>
      <c r="BQ133" s="198"/>
      <c r="BR133" s="198"/>
      <c r="BS133" s="198"/>
      <c r="BT133" s="198"/>
      <c r="BU133" s="198"/>
      <c r="BV133" s="198"/>
      <c r="BW133" s="198"/>
      <c r="BX133" s="198"/>
      <c r="BY133" s="198"/>
      <c r="BZ133" s="198"/>
      <c r="CA133" s="198"/>
      <c r="CB133" s="198"/>
      <c r="CC133" s="198"/>
      <c r="CD133" s="198"/>
      <c r="CE133" s="198"/>
      <c r="CF133" s="198"/>
      <c r="CG133" s="198"/>
      <c r="CH133" s="198"/>
      <c r="CI133" s="198"/>
      <c r="CJ133" s="198"/>
      <c r="CK133" s="198"/>
      <c r="CL133" s="198"/>
      <c r="CM133" s="198"/>
      <c r="CN133" s="198"/>
      <c r="CO133" s="198"/>
      <c r="CP133" s="198"/>
      <c r="CQ133" s="198"/>
      <c r="CR133" s="198"/>
      <c r="CS133" s="198"/>
      <c r="CT133" s="198"/>
      <c r="CU133" s="198"/>
    </row>
    <row r="134" spans="1:99" x14ac:dyDescent="0.25">
      <c r="A134" s="194" t="s">
        <v>249</v>
      </c>
      <c r="B134" s="195"/>
      <c r="C134" s="195"/>
      <c r="D134" s="195"/>
      <c r="E134" s="195"/>
      <c r="F134" s="195"/>
      <c r="G134" s="195"/>
      <c r="H134" s="195"/>
      <c r="I134" s="195"/>
      <c r="J134" s="195"/>
      <c r="K134" s="195"/>
      <c r="L134" s="195"/>
      <c r="M134" s="195"/>
      <c r="N134" s="195"/>
      <c r="O134" s="195"/>
      <c r="P134" s="195"/>
      <c r="Q134" s="195"/>
      <c r="R134" s="195"/>
      <c r="S134" s="195"/>
      <c r="T134" s="195"/>
      <c r="U134" s="195"/>
      <c r="V134" s="195"/>
      <c r="W134" s="195"/>
      <c r="X134" s="195"/>
      <c r="Y134" s="195"/>
      <c r="Z134" s="195"/>
      <c r="AA134" s="195"/>
      <c r="AB134" s="195"/>
      <c r="AC134" s="195"/>
      <c r="AD134" s="195"/>
      <c r="AE134" s="195"/>
      <c r="AF134" s="195"/>
      <c r="AG134" s="195"/>
      <c r="AH134" s="195"/>
      <c r="AI134" s="195"/>
      <c r="AJ134" s="195"/>
      <c r="AK134" s="195"/>
      <c r="AL134" s="195"/>
      <c r="AM134" s="195"/>
      <c r="AN134" s="195"/>
      <c r="AO134" s="195"/>
      <c r="AP134" s="195"/>
      <c r="AQ134" s="195"/>
      <c r="AR134" s="195"/>
      <c r="AS134" s="195"/>
      <c r="AT134" s="195"/>
      <c r="AU134" s="195"/>
      <c r="AV134" s="195"/>
      <c r="AW134" s="195"/>
      <c r="AX134" s="195"/>
      <c r="AY134" s="195"/>
      <c r="AZ134" s="195"/>
      <c r="BA134" s="195"/>
      <c r="BB134" s="195"/>
      <c r="BC134" s="195"/>
      <c r="BD134" s="195"/>
      <c r="BE134" s="195"/>
      <c r="BF134" s="195"/>
      <c r="BG134" s="195"/>
      <c r="BH134" s="195"/>
      <c r="BI134" s="195"/>
      <c r="BJ134" s="195"/>
      <c r="BK134" s="195"/>
      <c r="BL134" s="195"/>
      <c r="BM134" s="195"/>
      <c r="BN134" s="195"/>
      <c r="BO134" s="195"/>
      <c r="BP134" s="195"/>
      <c r="BQ134" s="195"/>
      <c r="BR134" s="195"/>
      <c r="BS134" s="195"/>
      <c r="BT134" s="195"/>
      <c r="BU134" s="195"/>
      <c r="BV134" s="195"/>
      <c r="BW134" s="195"/>
      <c r="BX134" s="195"/>
      <c r="BY134" s="195"/>
      <c r="BZ134" s="195"/>
      <c r="CA134" s="195"/>
      <c r="CB134" s="195"/>
      <c r="CC134" s="195"/>
      <c r="CD134" s="195"/>
      <c r="CE134" s="195"/>
      <c r="CF134" s="195"/>
      <c r="CG134" s="195"/>
      <c r="CH134" s="195"/>
      <c r="CI134" s="195"/>
      <c r="CJ134" s="195"/>
      <c r="CK134" s="195"/>
      <c r="CL134" s="195"/>
      <c r="CM134" s="195"/>
      <c r="CN134" s="195"/>
      <c r="CO134" s="195"/>
      <c r="CP134" s="195"/>
      <c r="CQ134" s="195"/>
      <c r="CR134" s="195"/>
      <c r="CS134" s="195"/>
      <c r="CT134" s="195"/>
      <c r="CU134" s="195"/>
    </row>
    <row r="135" spans="1:99" ht="34.5" customHeight="1" x14ac:dyDescent="0.25">
      <c r="A135" s="394" t="s">
        <v>250</v>
      </c>
      <c r="B135" s="394"/>
      <c r="C135" s="394"/>
      <c r="D135" s="394"/>
      <c r="E135" s="394"/>
      <c r="F135" s="394"/>
      <c r="G135" s="394"/>
      <c r="H135" s="394"/>
      <c r="I135" s="197"/>
      <c r="J135" s="197"/>
      <c r="K135" s="197"/>
      <c r="L135" s="197"/>
      <c r="M135" s="197"/>
      <c r="N135" s="197"/>
      <c r="O135" s="197"/>
      <c r="P135" s="197"/>
      <c r="Q135" s="197"/>
      <c r="R135" s="197"/>
      <c r="S135" s="197"/>
      <c r="T135" s="197"/>
      <c r="U135" s="197"/>
      <c r="V135" s="197"/>
      <c r="W135" s="197"/>
      <c r="X135" s="197"/>
      <c r="Y135" s="197"/>
      <c r="Z135" s="197"/>
      <c r="AA135" s="197"/>
      <c r="AB135" s="197"/>
      <c r="AC135" s="197"/>
      <c r="AD135" s="197"/>
      <c r="AE135" s="197"/>
      <c r="AF135" s="197"/>
      <c r="AG135" s="197"/>
      <c r="AH135" s="197"/>
      <c r="AI135" s="197"/>
      <c r="AJ135" s="197"/>
      <c r="AK135" s="197"/>
      <c r="AL135" s="197"/>
      <c r="AM135" s="197"/>
      <c r="AN135" s="197"/>
      <c r="AO135" s="197"/>
      <c r="AP135" s="197"/>
      <c r="AQ135" s="197"/>
      <c r="AR135" s="197"/>
      <c r="AS135" s="197"/>
      <c r="AT135" s="197"/>
      <c r="AU135" s="197"/>
      <c r="AV135" s="197"/>
      <c r="AW135" s="197"/>
      <c r="AX135" s="197"/>
      <c r="AY135" s="197"/>
      <c r="AZ135" s="197"/>
      <c r="BA135" s="197"/>
      <c r="BB135" s="197"/>
      <c r="BC135" s="197"/>
      <c r="BD135" s="197"/>
      <c r="BE135" s="197"/>
      <c r="BF135" s="197"/>
      <c r="BG135" s="197"/>
      <c r="BH135" s="197"/>
      <c r="BI135" s="197"/>
      <c r="BJ135" s="197"/>
      <c r="BK135" s="197"/>
      <c r="BL135" s="197"/>
      <c r="BM135" s="197"/>
      <c r="BN135" s="197"/>
      <c r="BO135" s="197"/>
      <c r="BP135" s="197"/>
      <c r="BQ135" s="197"/>
      <c r="BR135" s="197"/>
      <c r="BS135" s="197"/>
      <c r="BT135" s="197"/>
      <c r="BU135" s="197"/>
      <c r="BV135" s="197"/>
      <c r="BW135" s="197"/>
      <c r="BX135" s="197"/>
      <c r="BY135" s="197"/>
      <c r="BZ135" s="197"/>
      <c r="CA135" s="197"/>
      <c r="CB135" s="197"/>
      <c r="CC135" s="197"/>
      <c r="CD135" s="197"/>
      <c r="CE135" s="197"/>
      <c r="CF135" s="197"/>
      <c r="CG135" s="197"/>
      <c r="CH135" s="197"/>
      <c r="CI135" s="197"/>
      <c r="CJ135" s="197"/>
      <c r="CK135" s="197"/>
      <c r="CL135" s="197"/>
      <c r="CM135" s="197"/>
      <c r="CN135" s="197"/>
      <c r="CO135" s="197"/>
      <c r="CP135" s="197"/>
      <c r="CQ135" s="197"/>
      <c r="CR135" s="197"/>
      <c r="CS135" s="197"/>
      <c r="CT135" s="197"/>
      <c r="CU135" s="197"/>
    </row>
    <row r="136" spans="1:99" ht="15.75" hidden="1" customHeight="1" x14ac:dyDescent="0.25">
      <c r="A136" s="197"/>
      <c r="B136" s="197"/>
      <c r="C136" s="197"/>
      <c r="D136" s="197"/>
      <c r="E136" s="197"/>
      <c r="F136" s="197"/>
      <c r="G136" s="197"/>
      <c r="H136" s="197"/>
      <c r="I136" s="197"/>
      <c r="J136" s="197"/>
      <c r="K136" s="197"/>
      <c r="L136" s="197"/>
      <c r="M136" s="197"/>
      <c r="N136" s="197"/>
      <c r="O136" s="197"/>
      <c r="P136" s="197"/>
      <c r="Q136" s="197"/>
      <c r="R136" s="197"/>
      <c r="S136" s="197"/>
      <c r="T136" s="197"/>
      <c r="U136" s="197"/>
      <c r="V136" s="197"/>
      <c r="W136" s="197"/>
      <c r="X136" s="197"/>
      <c r="Y136" s="197"/>
      <c r="Z136" s="197"/>
      <c r="AA136" s="197"/>
      <c r="AB136" s="197"/>
      <c r="AC136" s="197"/>
      <c r="AD136" s="197"/>
      <c r="AE136" s="197"/>
      <c r="AF136" s="197"/>
      <c r="AG136" s="197"/>
      <c r="AH136" s="197"/>
      <c r="AI136" s="197"/>
      <c r="AJ136" s="197"/>
      <c r="AK136" s="197"/>
      <c r="AL136" s="197"/>
      <c r="AM136" s="197"/>
      <c r="AN136" s="197"/>
      <c r="AO136" s="197"/>
      <c r="AP136" s="197"/>
      <c r="AQ136" s="197"/>
      <c r="AR136" s="197"/>
      <c r="AS136" s="197"/>
      <c r="AT136" s="197"/>
      <c r="AU136" s="197"/>
      <c r="AV136" s="197"/>
      <c r="AW136" s="197"/>
      <c r="AX136" s="197"/>
      <c r="AY136" s="197"/>
      <c r="AZ136" s="197"/>
      <c r="BA136" s="197"/>
      <c r="BB136" s="197"/>
      <c r="BC136" s="197"/>
      <c r="BD136" s="197"/>
      <c r="BE136" s="197"/>
      <c r="BF136" s="197"/>
      <c r="BG136" s="197"/>
      <c r="BH136" s="197"/>
      <c r="BI136" s="197"/>
      <c r="BJ136" s="197"/>
      <c r="BK136" s="197"/>
      <c r="BL136" s="197"/>
      <c r="BM136" s="197"/>
      <c r="BN136" s="197"/>
      <c r="BO136" s="197"/>
      <c r="BP136" s="197"/>
      <c r="BQ136" s="197"/>
      <c r="BR136" s="197"/>
      <c r="BS136" s="197"/>
      <c r="BT136" s="197"/>
      <c r="BU136" s="197"/>
      <c r="BV136" s="197"/>
      <c r="BW136" s="197"/>
      <c r="BX136" s="197"/>
      <c r="BY136" s="197"/>
      <c r="BZ136" s="197"/>
      <c r="CA136" s="197"/>
      <c r="CB136" s="197"/>
      <c r="CC136" s="197"/>
      <c r="CD136" s="197"/>
      <c r="CE136" s="197"/>
      <c r="CF136" s="197"/>
      <c r="CG136" s="197"/>
      <c r="CH136" s="197"/>
      <c r="CI136" s="197"/>
      <c r="CJ136" s="197"/>
      <c r="CK136" s="197"/>
      <c r="CL136" s="197"/>
      <c r="CM136" s="197"/>
      <c r="CN136" s="197"/>
      <c r="CO136" s="197"/>
      <c r="CP136" s="197"/>
      <c r="CQ136" s="197"/>
      <c r="CR136" s="197"/>
      <c r="CS136" s="197"/>
      <c r="CT136" s="197"/>
      <c r="CU136" s="197"/>
    </row>
    <row r="137" spans="1:99" ht="3" customHeight="1" x14ac:dyDescent="0.25">
      <c r="A137" s="197"/>
      <c r="B137" s="197"/>
      <c r="C137" s="197"/>
      <c r="D137" s="197"/>
      <c r="E137" s="197"/>
      <c r="F137" s="197"/>
      <c r="G137" s="197"/>
      <c r="H137" s="197"/>
      <c r="I137" s="197"/>
      <c r="J137" s="197"/>
      <c r="K137" s="197"/>
      <c r="L137" s="197"/>
      <c r="M137" s="197"/>
      <c r="N137" s="197"/>
      <c r="O137" s="197"/>
      <c r="P137" s="197"/>
      <c r="Q137" s="197"/>
      <c r="R137" s="197"/>
      <c r="S137" s="197"/>
      <c r="T137" s="197"/>
      <c r="U137" s="197"/>
      <c r="V137" s="197"/>
      <c r="W137" s="197"/>
      <c r="X137" s="197"/>
      <c r="Y137" s="197"/>
      <c r="Z137" s="197"/>
      <c r="AA137" s="197"/>
      <c r="AB137" s="197"/>
      <c r="AC137" s="197"/>
      <c r="AD137" s="197"/>
      <c r="AE137" s="197"/>
      <c r="AF137" s="197"/>
      <c r="AG137" s="197"/>
      <c r="AH137" s="197"/>
      <c r="AI137" s="197"/>
      <c r="AJ137" s="197"/>
      <c r="AK137" s="197"/>
      <c r="AL137" s="197"/>
      <c r="AM137" s="197"/>
      <c r="AN137" s="197"/>
      <c r="AO137" s="197"/>
      <c r="AP137" s="197"/>
      <c r="AQ137" s="197"/>
      <c r="AR137" s="197"/>
      <c r="AS137" s="197"/>
      <c r="AT137" s="197"/>
      <c r="AU137" s="197"/>
      <c r="AV137" s="197"/>
      <c r="AW137" s="197"/>
      <c r="AX137" s="197"/>
      <c r="AY137" s="197"/>
      <c r="AZ137" s="197"/>
      <c r="BA137" s="197"/>
      <c r="BB137" s="197"/>
      <c r="BC137" s="197"/>
      <c r="BD137" s="197"/>
      <c r="BE137" s="197"/>
      <c r="BF137" s="197"/>
      <c r="BG137" s="197"/>
      <c r="BH137" s="197"/>
      <c r="BI137" s="197"/>
      <c r="BJ137" s="197"/>
      <c r="BK137" s="197"/>
      <c r="BL137" s="197"/>
      <c r="BM137" s="197"/>
      <c r="BN137" s="197"/>
      <c r="BO137" s="197"/>
      <c r="BP137" s="197"/>
      <c r="BQ137" s="197"/>
      <c r="BR137" s="197"/>
      <c r="BS137" s="197"/>
      <c r="BT137" s="197"/>
      <c r="BU137" s="197"/>
      <c r="BV137" s="197"/>
      <c r="BW137" s="197"/>
      <c r="BX137" s="197"/>
      <c r="BY137" s="197"/>
      <c r="BZ137" s="197"/>
      <c r="CA137" s="197"/>
      <c r="CB137" s="197"/>
      <c r="CC137" s="197"/>
      <c r="CD137" s="197"/>
      <c r="CE137" s="197"/>
      <c r="CF137" s="197"/>
      <c r="CG137" s="197"/>
      <c r="CH137" s="197"/>
      <c r="CI137" s="197"/>
      <c r="CJ137" s="197"/>
      <c r="CK137" s="197"/>
      <c r="CL137" s="197"/>
      <c r="CM137" s="197"/>
      <c r="CN137" s="197"/>
      <c r="CO137" s="197"/>
      <c r="CP137" s="197"/>
      <c r="CQ137" s="197"/>
      <c r="CR137" s="197"/>
      <c r="CS137" s="197"/>
      <c r="CT137" s="197"/>
      <c r="CU137" s="197"/>
    </row>
  </sheetData>
  <mergeCells count="12">
    <mergeCell ref="A2:H2"/>
    <mergeCell ref="A4:A5"/>
    <mergeCell ref="B4:B5"/>
    <mergeCell ref="C4:C5"/>
    <mergeCell ref="E4:H4"/>
    <mergeCell ref="D4:D5"/>
    <mergeCell ref="A121:H121"/>
    <mergeCell ref="A124:H124"/>
    <mergeCell ref="A129:H129"/>
    <mergeCell ref="A132:H132"/>
    <mergeCell ref="A135:H135"/>
    <mergeCell ref="A127:H127"/>
  </mergeCells>
  <printOptions horizontalCentered="1"/>
  <pageMargins left="0.78740157480314965" right="0.39370078740157483" top="0.39370078740157483" bottom="0.39370078740157483" header="0" footer="0"/>
  <pageSetup paperSize="9" scale="55" fitToHeight="5" orientation="portrait" r:id="rId1"/>
  <rowBreaks count="1" manualBreakCount="1">
    <brk id="77" max="9"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G35"/>
  <sheetViews>
    <sheetView zoomScaleNormal="100" workbookViewId="0">
      <selection activeCell="E36" sqref="E36"/>
    </sheetView>
  </sheetViews>
  <sheetFormatPr defaultRowHeight="15.75" x14ac:dyDescent="0.25"/>
  <cols>
    <col min="1" max="1" width="5.7109375" style="1" customWidth="1"/>
    <col min="2" max="2" width="8.7109375" style="1" customWidth="1"/>
    <col min="3" max="3" width="87.28515625" style="1" customWidth="1"/>
    <col min="4" max="4" width="19.5703125" style="1" customWidth="1"/>
    <col min="5" max="5" width="14.140625" style="1" customWidth="1"/>
    <col min="6" max="6" width="14.28515625" style="1" customWidth="1"/>
    <col min="7" max="7" width="14.140625" style="1" customWidth="1"/>
  </cols>
  <sheetData>
    <row r="2" spans="1:7" x14ac:dyDescent="0.25">
      <c r="A2" s="143" t="s">
        <v>167</v>
      </c>
      <c r="B2" s="143"/>
      <c r="C2" s="143"/>
      <c r="D2" s="143"/>
      <c r="E2" s="143"/>
      <c r="F2" s="143"/>
      <c r="G2" s="143"/>
    </row>
    <row r="3" spans="1:7" x14ac:dyDescent="0.25">
      <c r="A3" s="94"/>
      <c r="B3" s="94"/>
    </row>
    <row r="4" spans="1:7" x14ac:dyDescent="0.25">
      <c r="A4" s="15"/>
      <c r="B4" s="15"/>
    </row>
    <row r="5" spans="1:7" x14ac:dyDescent="0.25">
      <c r="A5" s="15"/>
      <c r="B5" s="15"/>
    </row>
    <row r="6" spans="1:7" ht="15.75" customHeight="1" x14ac:dyDescent="0.25">
      <c r="A6" s="385" t="s">
        <v>22</v>
      </c>
      <c r="B6" s="437" t="s">
        <v>168</v>
      </c>
      <c r="C6" s="385" t="s">
        <v>169</v>
      </c>
      <c r="D6" s="385" t="s">
        <v>158</v>
      </c>
      <c r="E6" s="400" t="s">
        <v>110</v>
      </c>
      <c r="F6" s="400"/>
      <c r="G6" s="400"/>
    </row>
    <row r="7" spans="1:7" ht="63" x14ac:dyDescent="0.25">
      <c r="A7" s="385"/>
      <c r="B7" s="438"/>
      <c r="C7" s="385"/>
      <c r="D7" s="385"/>
      <c r="E7" s="142" t="s">
        <v>111</v>
      </c>
      <c r="F7" s="142" t="s">
        <v>112</v>
      </c>
      <c r="G7" s="142" t="s">
        <v>113</v>
      </c>
    </row>
    <row r="8" spans="1:7" x14ac:dyDescent="0.25">
      <c r="A8" s="142">
        <v>1</v>
      </c>
      <c r="B8" s="142"/>
      <c r="C8" s="142">
        <v>2</v>
      </c>
      <c r="D8" s="142">
        <v>5</v>
      </c>
      <c r="E8" s="142">
        <v>6</v>
      </c>
      <c r="F8" s="142">
        <v>7</v>
      </c>
      <c r="G8" s="142">
        <v>8</v>
      </c>
    </row>
    <row r="9" spans="1:7" x14ac:dyDescent="0.25">
      <c r="A9" s="298">
        <v>1</v>
      </c>
      <c r="B9" s="299">
        <v>346</v>
      </c>
      <c r="C9" s="282" t="s">
        <v>452</v>
      </c>
      <c r="D9" s="303">
        <f>E9+F9+G9</f>
        <v>4201.58</v>
      </c>
      <c r="E9" s="284"/>
      <c r="F9" s="336"/>
      <c r="G9" s="337">
        <v>4201.58</v>
      </c>
    </row>
    <row r="10" spans="1:7" x14ac:dyDescent="0.25">
      <c r="A10" s="298">
        <v>2</v>
      </c>
      <c r="B10" s="299">
        <v>225</v>
      </c>
      <c r="C10" s="282" t="s">
        <v>453</v>
      </c>
      <c r="D10" s="303">
        <f t="shared" ref="D10:D31" si="0">E10+F10+G10</f>
        <v>60500.04</v>
      </c>
      <c r="E10" s="285"/>
      <c r="F10" s="336">
        <v>60500.04</v>
      </c>
      <c r="G10" s="338"/>
    </row>
    <row r="11" spans="1:7" x14ac:dyDescent="0.25">
      <c r="A11" s="298">
        <v>3</v>
      </c>
      <c r="B11" s="299">
        <v>341</v>
      </c>
      <c r="C11" s="282" t="s">
        <v>454</v>
      </c>
      <c r="D11" s="303">
        <f t="shared" si="0"/>
        <v>1593.54</v>
      </c>
      <c r="E11" s="285"/>
      <c r="F11" s="336"/>
      <c r="G11" s="339">
        <v>1593.54</v>
      </c>
    </row>
    <row r="12" spans="1:7" x14ac:dyDescent="0.25">
      <c r="A12" s="298">
        <v>4</v>
      </c>
      <c r="B12" s="299">
        <v>341</v>
      </c>
      <c r="C12" s="282" t="s">
        <v>455</v>
      </c>
      <c r="D12" s="303">
        <f t="shared" si="0"/>
        <v>8150.83</v>
      </c>
      <c r="E12" s="285"/>
      <c r="F12" s="336"/>
      <c r="G12" s="339">
        <v>8150.83</v>
      </c>
    </row>
    <row r="13" spans="1:7" x14ac:dyDescent="0.25">
      <c r="A13" s="298">
        <v>5</v>
      </c>
      <c r="B13" s="299">
        <v>225</v>
      </c>
      <c r="C13" s="282" t="s">
        <v>456</v>
      </c>
      <c r="D13" s="303">
        <f t="shared" si="0"/>
        <v>68500</v>
      </c>
      <c r="E13" s="285"/>
      <c r="F13" s="336"/>
      <c r="G13" s="339">
        <v>68500</v>
      </c>
    </row>
    <row r="14" spans="1:7" x14ac:dyDescent="0.25">
      <c r="A14" s="298">
        <v>6</v>
      </c>
      <c r="B14" s="299">
        <v>225</v>
      </c>
      <c r="C14" s="282" t="s">
        <v>457</v>
      </c>
      <c r="D14" s="303">
        <f t="shared" si="0"/>
        <v>128495.33</v>
      </c>
      <c r="E14" s="285"/>
      <c r="F14" s="336"/>
      <c r="G14" s="339">
        <v>128495.33</v>
      </c>
    </row>
    <row r="15" spans="1:7" x14ac:dyDescent="0.25">
      <c r="A15" s="298">
        <v>7</v>
      </c>
      <c r="B15" s="299">
        <v>225</v>
      </c>
      <c r="C15" s="282" t="s">
        <v>334</v>
      </c>
      <c r="D15" s="303">
        <f t="shared" si="0"/>
        <v>79200</v>
      </c>
      <c r="E15" s="285"/>
      <c r="F15" s="336"/>
      <c r="G15" s="339">
        <v>79200</v>
      </c>
    </row>
    <row r="16" spans="1:7" ht="22.5" x14ac:dyDescent="0.25">
      <c r="A16" s="298">
        <v>8</v>
      </c>
      <c r="B16" s="299">
        <v>225</v>
      </c>
      <c r="C16" s="282" t="s">
        <v>458</v>
      </c>
      <c r="D16" s="303">
        <f t="shared" si="0"/>
        <v>47856.55</v>
      </c>
      <c r="E16" s="285"/>
      <c r="F16" s="336">
        <v>47856.55</v>
      </c>
      <c r="G16" s="338"/>
    </row>
    <row r="17" spans="1:7" x14ac:dyDescent="0.25">
      <c r="A17" s="298">
        <v>9</v>
      </c>
      <c r="B17" s="299">
        <v>342</v>
      </c>
      <c r="C17" s="282" t="s">
        <v>459</v>
      </c>
      <c r="D17" s="303">
        <f t="shared" si="0"/>
        <v>129427.97</v>
      </c>
      <c r="E17" s="285"/>
      <c r="F17" s="336">
        <v>129427.97</v>
      </c>
      <c r="G17" s="338"/>
    </row>
    <row r="18" spans="1:7" x14ac:dyDescent="0.25">
      <c r="A18" s="298">
        <v>10</v>
      </c>
      <c r="B18" s="299">
        <v>342</v>
      </c>
      <c r="C18" s="282" t="s">
        <v>392</v>
      </c>
      <c r="D18" s="303">
        <f t="shared" si="0"/>
        <v>58260.01</v>
      </c>
      <c r="E18" s="285"/>
      <c r="F18" s="336">
        <v>58260.01</v>
      </c>
      <c r="G18" s="338"/>
    </row>
    <row r="19" spans="1:7" ht="15.75" customHeight="1" x14ac:dyDescent="0.25">
      <c r="A19" s="298">
        <v>11</v>
      </c>
      <c r="B19" s="299">
        <v>342</v>
      </c>
      <c r="C19" s="282" t="s">
        <v>388</v>
      </c>
      <c r="D19" s="303">
        <f t="shared" si="0"/>
        <v>157358.20000000001</v>
      </c>
      <c r="E19" s="285"/>
      <c r="F19" s="336">
        <v>157358.20000000001</v>
      </c>
      <c r="G19" s="338"/>
    </row>
    <row r="20" spans="1:7" x14ac:dyDescent="0.25">
      <c r="A20" s="298">
        <v>12</v>
      </c>
      <c r="B20" s="299">
        <v>342</v>
      </c>
      <c r="C20" s="282" t="s">
        <v>395</v>
      </c>
      <c r="D20" s="303">
        <f t="shared" si="0"/>
        <v>64576.4</v>
      </c>
      <c r="E20" s="285"/>
      <c r="F20" s="336">
        <v>64576.4</v>
      </c>
      <c r="G20" s="283"/>
    </row>
    <row r="21" spans="1:7" x14ac:dyDescent="0.25">
      <c r="A21" s="298">
        <v>13</v>
      </c>
      <c r="B21" s="299">
        <v>342</v>
      </c>
      <c r="C21" s="282" t="s">
        <v>394</v>
      </c>
      <c r="D21" s="303">
        <f t="shared" si="0"/>
        <v>25189.4</v>
      </c>
      <c r="E21" s="285"/>
      <c r="F21" s="336">
        <v>25189.4</v>
      </c>
      <c r="G21" s="283"/>
    </row>
    <row r="22" spans="1:7" x14ac:dyDescent="0.25">
      <c r="A22" s="298">
        <v>14</v>
      </c>
      <c r="B22" s="299">
        <v>342</v>
      </c>
      <c r="C22" s="282" t="s">
        <v>390</v>
      </c>
      <c r="D22" s="303">
        <f t="shared" si="0"/>
        <v>12207.25</v>
      </c>
      <c r="E22" s="285"/>
      <c r="F22" s="336">
        <v>12207.25</v>
      </c>
      <c r="G22" s="283"/>
    </row>
    <row r="23" spans="1:7" x14ac:dyDescent="0.25">
      <c r="A23" s="14">
        <v>15</v>
      </c>
      <c r="B23" s="300">
        <v>342</v>
      </c>
      <c r="C23" s="282" t="s">
        <v>460</v>
      </c>
      <c r="D23" s="303">
        <f t="shared" si="0"/>
        <v>404533.06</v>
      </c>
      <c r="E23" s="285"/>
      <c r="F23" s="336">
        <v>404533.06</v>
      </c>
      <c r="G23" s="340"/>
    </row>
    <row r="24" spans="1:7" ht="15.75" customHeight="1" x14ac:dyDescent="0.25">
      <c r="A24" s="255">
        <v>16</v>
      </c>
      <c r="B24" s="255">
        <v>342</v>
      </c>
      <c r="C24" s="287" t="s">
        <v>393</v>
      </c>
      <c r="D24" s="303">
        <f t="shared" si="0"/>
        <v>29934.44</v>
      </c>
      <c r="E24" s="285"/>
      <c r="F24" s="336">
        <v>29934.44</v>
      </c>
      <c r="G24" s="341"/>
    </row>
    <row r="25" spans="1:7" x14ac:dyDescent="0.25">
      <c r="A25" s="255">
        <v>17</v>
      </c>
      <c r="B25" s="255">
        <v>342</v>
      </c>
      <c r="C25" s="287" t="s">
        <v>461</v>
      </c>
      <c r="D25" s="303">
        <f t="shared" si="0"/>
        <v>47250</v>
      </c>
      <c r="E25" s="342"/>
      <c r="F25" s="336">
        <v>47250</v>
      </c>
      <c r="G25" s="341"/>
    </row>
    <row r="26" spans="1:7" x14ac:dyDescent="0.25">
      <c r="A26" s="255">
        <v>18</v>
      </c>
      <c r="B26" s="255">
        <v>342</v>
      </c>
      <c r="C26" s="287" t="s">
        <v>389</v>
      </c>
      <c r="D26" s="303">
        <f t="shared" si="0"/>
        <v>45771.199999999997</v>
      </c>
      <c r="E26" s="285"/>
      <c r="F26" s="336">
        <v>45771.199999999997</v>
      </c>
      <c r="G26" s="341"/>
    </row>
    <row r="27" spans="1:7" x14ac:dyDescent="0.25">
      <c r="A27" s="255">
        <v>19</v>
      </c>
      <c r="B27" s="255">
        <v>227</v>
      </c>
      <c r="C27" s="287" t="s">
        <v>462</v>
      </c>
      <c r="D27" s="303">
        <f t="shared" si="0"/>
        <v>1500</v>
      </c>
      <c r="E27" s="285"/>
      <c r="F27" s="336">
        <v>1500</v>
      </c>
      <c r="G27" s="341"/>
    </row>
    <row r="28" spans="1:7" x14ac:dyDescent="0.25">
      <c r="A28" s="255">
        <v>20</v>
      </c>
      <c r="B28" s="255">
        <v>341</v>
      </c>
      <c r="C28" s="287" t="s">
        <v>463</v>
      </c>
      <c r="D28" s="303">
        <f t="shared" si="0"/>
        <v>246539.32</v>
      </c>
      <c r="E28" s="285"/>
      <c r="F28" s="336"/>
      <c r="G28" s="343">
        <v>246539.32</v>
      </c>
    </row>
    <row r="29" spans="1:7" x14ac:dyDescent="0.25">
      <c r="A29" s="255">
        <v>21</v>
      </c>
      <c r="B29" s="255">
        <v>342</v>
      </c>
      <c r="C29" s="287" t="s">
        <v>391</v>
      </c>
      <c r="D29" s="303">
        <f t="shared" si="0"/>
        <v>1265.5999999999999</v>
      </c>
      <c r="E29" s="285"/>
      <c r="F29" s="336"/>
      <c r="G29" s="343">
        <v>1265.5999999999999</v>
      </c>
    </row>
    <row r="30" spans="1:7" x14ac:dyDescent="0.25">
      <c r="A30" s="255">
        <v>22</v>
      </c>
      <c r="B30" s="255">
        <v>341</v>
      </c>
      <c r="C30" s="288" t="s">
        <v>464</v>
      </c>
      <c r="D30" s="303">
        <f t="shared" si="0"/>
        <v>8070</v>
      </c>
      <c r="E30" s="286"/>
      <c r="F30" s="344"/>
      <c r="G30" s="343">
        <v>8070</v>
      </c>
    </row>
    <row r="31" spans="1:7" x14ac:dyDescent="0.25">
      <c r="A31" s="255">
        <v>23</v>
      </c>
      <c r="B31" s="255">
        <v>341</v>
      </c>
      <c r="C31" s="288" t="s">
        <v>465</v>
      </c>
      <c r="D31" s="303">
        <f t="shared" si="0"/>
        <v>0</v>
      </c>
      <c r="E31" s="286"/>
      <c r="F31" s="344"/>
      <c r="G31" s="341"/>
    </row>
    <row r="32" spans="1:7" x14ac:dyDescent="0.25">
      <c r="A32" s="255"/>
      <c r="B32" s="255"/>
      <c r="C32" s="255"/>
      <c r="D32" s="345">
        <f>SUM(D9:D31)</f>
        <v>1630380.7200000002</v>
      </c>
      <c r="E32" s="341"/>
      <c r="F32" s="346">
        <f>SUM(F9:F31)</f>
        <v>1084364.52</v>
      </c>
      <c r="G32" s="343">
        <f>SUM(G9:G31)</f>
        <v>546016.20000000007</v>
      </c>
    </row>
    <row r="35" spans="3:3" x14ac:dyDescent="0.25">
      <c r="C35" s="1" t="s">
        <v>396</v>
      </c>
    </row>
  </sheetData>
  <mergeCells count="5">
    <mergeCell ref="E6:G6"/>
    <mergeCell ref="B6:B7"/>
    <mergeCell ref="A6:A7"/>
    <mergeCell ref="C6:C7"/>
    <mergeCell ref="D6:D7"/>
  </mergeCells>
  <pageMargins left="0.7" right="0.7" top="0.75" bottom="0.75" header="0.3" footer="0.3"/>
  <pageSetup paperSize="9"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H45"/>
  <sheetViews>
    <sheetView topLeftCell="A13" zoomScale="75" zoomScaleNormal="75" workbookViewId="0">
      <selection activeCell="N38" sqref="N38"/>
    </sheetView>
  </sheetViews>
  <sheetFormatPr defaultRowHeight="15.75" x14ac:dyDescent="0.25"/>
  <cols>
    <col min="1" max="1" width="11.5703125" style="1" bestFit="1" customWidth="1"/>
    <col min="2" max="2" width="97.85546875" style="1" customWidth="1"/>
    <col min="3" max="4" width="9.140625" style="1"/>
    <col min="5" max="8" width="21.140625" style="1" customWidth="1"/>
    <col min="9" max="16384" width="9.140625" style="1"/>
  </cols>
  <sheetData>
    <row r="2" spans="1:8" ht="21.75" x14ac:dyDescent="0.25">
      <c r="B2" s="395" t="s">
        <v>254</v>
      </c>
      <c r="C2" s="395"/>
      <c r="D2" s="395"/>
      <c r="E2" s="395"/>
      <c r="F2" s="395"/>
      <c r="G2" s="395"/>
      <c r="H2" s="395"/>
    </row>
    <row r="3" spans="1:8" ht="18.75" x14ac:dyDescent="0.25">
      <c r="B3" s="397" t="s">
        <v>447</v>
      </c>
      <c r="C3" s="397"/>
      <c r="D3" s="397"/>
      <c r="E3" s="397"/>
      <c r="F3" s="397"/>
      <c r="G3" s="397"/>
      <c r="H3" s="397"/>
    </row>
    <row r="5" spans="1:8" ht="30" customHeight="1" x14ac:dyDescent="0.25">
      <c r="A5" s="400" t="s">
        <v>255</v>
      </c>
      <c r="B5" s="396" t="s">
        <v>6</v>
      </c>
      <c r="C5" s="398" t="s">
        <v>9</v>
      </c>
      <c r="D5" s="398" t="s">
        <v>15</v>
      </c>
      <c r="E5" s="396" t="s">
        <v>181</v>
      </c>
      <c r="F5" s="396"/>
      <c r="G5" s="396"/>
      <c r="H5" s="396"/>
    </row>
    <row r="6" spans="1:8" ht="51.75" customHeight="1" x14ac:dyDescent="0.25">
      <c r="A6" s="400"/>
      <c r="B6" s="396"/>
      <c r="C6" s="398"/>
      <c r="D6" s="398"/>
      <c r="E6" s="169" t="s">
        <v>444</v>
      </c>
      <c r="F6" s="169" t="s">
        <v>448</v>
      </c>
      <c r="G6" s="169" t="s">
        <v>446</v>
      </c>
      <c r="H6" s="169" t="s">
        <v>182</v>
      </c>
    </row>
    <row r="7" spans="1:8" ht="16.5" thickBot="1" x14ac:dyDescent="0.3">
      <c r="A7" s="152">
        <v>1</v>
      </c>
      <c r="B7" s="169">
        <v>2</v>
      </c>
      <c r="C7" s="215">
        <v>3</v>
      </c>
      <c r="D7" s="151">
        <v>4</v>
      </c>
      <c r="E7" s="215">
        <v>5</v>
      </c>
      <c r="F7" s="151">
        <v>6</v>
      </c>
      <c r="G7" s="215">
        <v>7</v>
      </c>
      <c r="H7" s="151">
        <v>8</v>
      </c>
    </row>
    <row r="8" spans="1:8" ht="16.5" x14ac:dyDescent="0.25">
      <c r="A8" s="325">
        <v>1</v>
      </c>
      <c r="B8" s="326" t="s">
        <v>257</v>
      </c>
      <c r="C8" s="327" t="s">
        <v>256</v>
      </c>
      <c r="D8" s="262" t="s">
        <v>186</v>
      </c>
      <c r="E8" s="263">
        <f>E12+E24+E28</f>
        <v>34901620.229999997</v>
      </c>
      <c r="F8" s="263">
        <f>F12+F13</f>
        <v>33548174.619999997</v>
      </c>
      <c r="G8" s="263">
        <f>G12+G13</f>
        <v>34713649.420000002</v>
      </c>
      <c r="H8" s="264"/>
    </row>
    <row r="9" spans="1:8" x14ac:dyDescent="0.25">
      <c r="A9" s="325"/>
      <c r="B9" s="328" t="s">
        <v>8</v>
      </c>
      <c r="C9" s="266"/>
      <c r="D9" s="267"/>
      <c r="E9" s="267"/>
      <c r="F9" s="267"/>
      <c r="G9" s="267"/>
      <c r="H9" s="268"/>
    </row>
    <row r="10" spans="1:8" ht="108" x14ac:dyDescent="0.25">
      <c r="A10" s="325" t="s">
        <v>31</v>
      </c>
      <c r="B10" s="329" t="s">
        <v>258</v>
      </c>
      <c r="C10" s="266">
        <v>26100</v>
      </c>
      <c r="D10" s="267" t="s">
        <v>186</v>
      </c>
      <c r="E10" s="274"/>
      <c r="F10" s="274"/>
      <c r="G10" s="274"/>
      <c r="H10" s="275"/>
    </row>
    <row r="11" spans="1:8" ht="34.5" x14ac:dyDescent="0.25">
      <c r="A11" s="325" t="s">
        <v>33</v>
      </c>
      <c r="B11" s="304" t="s">
        <v>264</v>
      </c>
      <c r="C11" s="266">
        <v>26200</v>
      </c>
      <c r="D11" s="267" t="s">
        <v>186</v>
      </c>
      <c r="E11" s="274"/>
      <c r="F11" s="274"/>
      <c r="G11" s="274"/>
      <c r="H11" s="275"/>
    </row>
    <row r="12" spans="1:8" ht="34.5" x14ac:dyDescent="0.25">
      <c r="A12" s="325" t="s">
        <v>35</v>
      </c>
      <c r="B12" s="304" t="s">
        <v>265</v>
      </c>
      <c r="C12" s="266">
        <v>26300</v>
      </c>
      <c r="D12" s="267" t="s">
        <v>186</v>
      </c>
      <c r="E12" s="274">
        <f>'Расшифровка контрактов'!D32</f>
        <v>1630380.7200000002</v>
      </c>
      <c r="F12" s="274">
        <v>1500000</v>
      </c>
      <c r="G12" s="274">
        <v>1500000</v>
      </c>
      <c r="H12" s="275"/>
    </row>
    <row r="13" spans="1:8" ht="34.5" x14ac:dyDescent="0.25">
      <c r="A13" s="325" t="s">
        <v>263</v>
      </c>
      <c r="B13" s="304" t="s">
        <v>266</v>
      </c>
      <c r="C13" s="266">
        <v>26400</v>
      </c>
      <c r="D13" s="267" t="s">
        <v>186</v>
      </c>
      <c r="E13" s="274">
        <f>E24+E28</f>
        <v>33271239.509999998</v>
      </c>
      <c r="F13" s="274">
        <f>F24+F28</f>
        <v>32048174.619999997</v>
      </c>
      <c r="G13" s="274">
        <f>G24+G28</f>
        <v>33213649.420000002</v>
      </c>
      <c r="H13" s="275"/>
    </row>
    <row r="14" spans="1:8" x14ac:dyDescent="0.25">
      <c r="A14" s="325"/>
      <c r="B14" s="304" t="s">
        <v>8</v>
      </c>
      <c r="C14" s="266"/>
      <c r="D14" s="267"/>
      <c r="E14" s="274"/>
      <c r="F14" s="274"/>
      <c r="G14" s="274"/>
      <c r="H14" s="275"/>
    </row>
    <row r="15" spans="1:8" ht="31.5" x14ac:dyDescent="0.25">
      <c r="A15" s="325" t="s">
        <v>267</v>
      </c>
      <c r="B15" s="304" t="s">
        <v>259</v>
      </c>
      <c r="C15" s="266">
        <v>26410</v>
      </c>
      <c r="D15" s="267" t="s">
        <v>186</v>
      </c>
      <c r="E15" s="274"/>
      <c r="F15" s="274"/>
      <c r="G15" s="274"/>
      <c r="H15" s="275"/>
    </row>
    <row r="16" spans="1:8" x14ac:dyDescent="0.25">
      <c r="A16" s="325"/>
      <c r="B16" s="304" t="s">
        <v>8</v>
      </c>
      <c r="C16" s="266"/>
      <c r="D16" s="267"/>
      <c r="E16" s="274"/>
      <c r="F16" s="274"/>
      <c r="G16" s="274"/>
      <c r="H16" s="275"/>
    </row>
    <row r="17" spans="1:8" x14ac:dyDescent="0.25">
      <c r="A17" s="325" t="s">
        <v>268</v>
      </c>
      <c r="B17" s="304" t="s">
        <v>269</v>
      </c>
      <c r="C17" s="266">
        <v>26411</v>
      </c>
      <c r="D17" s="267" t="s">
        <v>186</v>
      </c>
      <c r="E17" s="274"/>
      <c r="F17" s="274"/>
      <c r="G17" s="274"/>
      <c r="H17" s="275"/>
    </row>
    <row r="18" spans="1:8" ht="18.75" x14ac:dyDescent="0.25">
      <c r="A18" s="325" t="s">
        <v>270</v>
      </c>
      <c r="B18" s="304" t="s">
        <v>273</v>
      </c>
      <c r="C18" s="266">
        <v>26412</v>
      </c>
      <c r="D18" s="267" t="s">
        <v>186</v>
      </c>
      <c r="E18" s="274"/>
      <c r="F18" s="274"/>
      <c r="G18" s="274"/>
      <c r="H18" s="275"/>
    </row>
    <row r="19" spans="1:8" ht="31.5" x14ac:dyDescent="0.25">
      <c r="A19" s="325" t="s">
        <v>271</v>
      </c>
      <c r="B19" s="304" t="s">
        <v>260</v>
      </c>
      <c r="C19" s="266">
        <v>26420</v>
      </c>
      <c r="D19" s="267" t="s">
        <v>186</v>
      </c>
      <c r="E19" s="267"/>
      <c r="F19" s="267"/>
      <c r="G19" s="267"/>
      <c r="H19" s="268"/>
    </row>
    <row r="20" spans="1:8" x14ac:dyDescent="0.25">
      <c r="A20" s="325"/>
      <c r="B20" s="304" t="s">
        <v>8</v>
      </c>
      <c r="C20" s="272"/>
      <c r="D20" s="267"/>
      <c r="E20" s="274"/>
      <c r="F20" s="274"/>
      <c r="G20" s="274"/>
      <c r="H20" s="275"/>
    </row>
    <row r="21" spans="1:8" x14ac:dyDescent="0.25">
      <c r="A21" s="325" t="s">
        <v>272</v>
      </c>
      <c r="B21" s="304" t="s">
        <v>269</v>
      </c>
      <c r="C21" s="266">
        <v>26421</v>
      </c>
      <c r="D21" s="267" t="s">
        <v>186</v>
      </c>
      <c r="E21" s="270"/>
      <c r="F21" s="270"/>
      <c r="G21" s="270"/>
      <c r="H21" s="271"/>
    </row>
    <row r="22" spans="1:8" ht="18.75" x14ac:dyDescent="0.25">
      <c r="A22" s="325" t="s">
        <v>274</v>
      </c>
      <c r="B22" s="304" t="s">
        <v>273</v>
      </c>
      <c r="C22" s="266">
        <v>26422</v>
      </c>
      <c r="D22" s="267" t="s">
        <v>186</v>
      </c>
      <c r="E22" s="270"/>
      <c r="F22" s="270"/>
      <c r="G22" s="270"/>
      <c r="H22" s="271"/>
    </row>
    <row r="23" spans="1:8" ht="18.75" x14ac:dyDescent="0.25">
      <c r="A23" s="325" t="s">
        <v>275</v>
      </c>
      <c r="B23" s="304" t="s">
        <v>276</v>
      </c>
      <c r="C23" s="266">
        <v>26430</v>
      </c>
      <c r="D23" s="267" t="s">
        <v>186</v>
      </c>
      <c r="E23" s="270"/>
      <c r="F23" s="270"/>
      <c r="G23" s="270"/>
      <c r="H23" s="271"/>
    </row>
    <row r="24" spans="1:8" x14ac:dyDescent="0.25">
      <c r="A24" s="325" t="s">
        <v>277</v>
      </c>
      <c r="B24" s="304" t="s">
        <v>261</v>
      </c>
      <c r="C24" s="266">
        <v>26440</v>
      </c>
      <c r="D24" s="267" t="s">
        <v>186</v>
      </c>
      <c r="E24" s="270">
        <f>E26</f>
        <v>22556734.629999999</v>
      </c>
      <c r="F24" s="270">
        <f>F26</f>
        <v>21286190.739999998</v>
      </c>
      <c r="G24" s="270">
        <f>G26</f>
        <v>22244228.09</v>
      </c>
      <c r="H24" s="271"/>
    </row>
    <row r="25" spans="1:8" x14ac:dyDescent="0.25">
      <c r="A25" s="325"/>
      <c r="B25" s="304" t="s">
        <v>8</v>
      </c>
      <c r="C25" s="266"/>
      <c r="D25" s="267"/>
      <c r="E25" s="270">
        <f>E26</f>
        <v>22556734.629999999</v>
      </c>
      <c r="F25" s="270">
        <f>F26</f>
        <v>21286190.739999998</v>
      </c>
      <c r="G25" s="270">
        <f>G26</f>
        <v>22244228.09</v>
      </c>
      <c r="H25" s="271"/>
    </row>
    <row r="26" spans="1:8" x14ac:dyDescent="0.25">
      <c r="A26" s="325" t="s">
        <v>278</v>
      </c>
      <c r="B26" s="304" t="s">
        <v>269</v>
      </c>
      <c r="C26" s="266">
        <v>26441</v>
      </c>
      <c r="D26" s="267" t="s">
        <v>186</v>
      </c>
      <c r="E26" s="270">
        <f>'детализация раздела 1'!E49-'Расшифровка контрактов'!F32</f>
        <v>22556734.629999999</v>
      </c>
      <c r="F26" s="270">
        <v>21286190.739999998</v>
      </c>
      <c r="G26" s="270">
        <v>22244228.09</v>
      </c>
      <c r="H26" s="271"/>
    </row>
    <row r="27" spans="1:8" ht="18.75" x14ac:dyDescent="0.25">
      <c r="A27" s="325" t="s">
        <v>279</v>
      </c>
      <c r="B27" s="304" t="s">
        <v>273</v>
      </c>
      <c r="C27" s="266">
        <v>26442</v>
      </c>
      <c r="D27" s="267" t="s">
        <v>186</v>
      </c>
      <c r="E27" s="270">
        <v>0</v>
      </c>
      <c r="F27" s="270">
        <v>0</v>
      </c>
      <c r="G27" s="270">
        <v>0</v>
      </c>
      <c r="H27" s="271"/>
    </row>
    <row r="28" spans="1:8" x14ac:dyDescent="0.25">
      <c r="A28" s="325" t="s">
        <v>280</v>
      </c>
      <c r="B28" s="304" t="s">
        <v>262</v>
      </c>
      <c r="C28" s="266">
        <v>26450</v>
      </c>
      <c r="D28" s="267" t="s">
        <v>186</v>
      </c>
      <c r="E28" s="270">
        <f>E30</f>
        <v>10714504.880000001</v>
      </c>
      <c r="F28" s="270">
        <f>F30</f>
        <v>10761983.880000001</v>
      </c>
      <c r="G28" s="270">
        <f>G30</f>
        <v>10969421.33</v>
      </c>
      <c r="H28" s="271"/>
    </row>
    <row r="29" spans="1:8" x14ac:dyDescent="0.25">
      <c r="A29" s="325"/>
      <c r="B29" s="304" t="s">
        <v>8</v>
      </c>
      <c r="C29" s="266"/>
      <c r="D29" s="267"/>
      <c r="E29" s="270">
        <f>E28</f>
        <v>10714504.880000001</v>
      </c>
      <c r="F29" s="270">
        <f>F28</f>
        <v>10761983.880000001</v>
      </c>
      <c r="G29" s="270">
        <f>G28</f>
        <v>10969421.33</v>
      </c>
      <c r="H29" s="271"/>
    </row>
    <row r="30" spans="1:8" x14ac:dyDescent="0.25">
      <c r="A30" s="325" t="s">
        <v>282</v>
      </c>
      <c r="B30" s="304" t="s">
        <v>269</v>
      </c>
      <c r="C30" s="266">
        <v>26451</v>
      </c>
      <c r="D30" s="267" t="s">
        <v>186</v>
      </c>
      <c r="E30" s="270">
        <f>'детализация раздела 1'!G49-'Расшифровка контрактов'!G32</f>
        <v>10714504.880000001</v>
      </c>
      <c r="F30" s="270">
        <v>10761983.880000001</v>
      </c>
      <c r="G30" s="270">
        <v>10969421.33</v>
      </c>
      <c r="H30" s="271"/>
    </row>
    <row r="31" spans="1:8" ht="18.75" x14ac:dyDescent="0.25">
      <c r="A31" s="325" t="s">
        <v>281</v>
      </c>
      <c r="B31" s="304" t="s">
        <v>273</v>
      </c>
      <c r="C31" s="266">
        <v>26452</v>
      </c>
      <c r="D31" s="267" t="s">
        <v>186</v>
      </c>
      <c r="E31" s="274">
        <v>0</v>
      </c>
      <c r="F31" s="274">
        <v>0</v>
      </c>
      <c r="G31" s="274">
        <v>0</v>
      </c>
      <c r="H31" s="275"/>
    </row>
    <row r="32" spans="1:8" ht="34.5" x14ac:dyDescent="0.25">
      <c r="A32" s="325" t="s">
        <v>284</v>
      </c>
      <c r="B32" s="304" t="s">
        <v>286</v>
      </c>
      <c r="C32" s="266">
        <v>26500</v>
      </c>
      <c r="D32" s="267" t="s">
        <v>186</v>
      </c>
      <c r="E32" s="270">
        <f>E24+E28</f>
        <v>33271239.509999998</v>
      </c>
      <c r="F32" s="270">
        <f>F24+F28</f>
        <v>32048174.619999997</v>
      </c>
      <c r="G32" s="270">
        <f>G24+G28</f>
        <v>33213649.420000002</v>
      </c>
      <c r="H32" s="271"/>
    </row>
    <row r="33" spans="1:8" x14ac:dyDescent="0.25">
      <c r="A33" s="325"/>
      <c r="B33" s="304" t="s">
        <v>283</v>
      </c>
      <c r="C33" s="266">
        <v>26510</v>
      </c>
      <c r="D33" s="267">
        <v>2020</v>
      </c>
      <c r="E33" s="270">
        <f>E32</f>
        <v>33271239.509999998</v>
      </c>
      <c r="F33" s="270">
        <f>F32</f>
        <v>32048174.619999997</v>
      </c>
      <c r="G33" s="270">
        <f>G32</f>
        <v>33213649.420000002</v>
      </c>
      <c r="H33" s="271"/>
    </row>
    <row r="34" spans="1:8" ht="31.5" x14ac:dyDescent="0.25">
      <c r="A34" s="325" t="s">
        <v>285</v>
      </c>
      <c r="B34" s="304" t="s">
        <v>287</v>
      </c>
      <c r="C34" s="266">
        <v>26600</v>
      </c>
      <c r="D34" s="267" t="s">
        <v>186</v>
      </c>
      <c r="E34" s="270">
        <v>0</v>
      </c>
      <c r="F34" s="270">
        <v>0</v>
      </c>
      <c r="G34" s="270">
        <v>0</v>
      </c>
      <c r="H34" s="271"/>
    </row>
    <row r="35" spans="1:8" x14ac:dyDescent="0.25">
      <c r="A35" s="325"/>
      <c r="B35" s="304" t="s">
        <v>283</v>
      </c>
      <c r="C35" s="266">
        <v>26610</v>
      </c>
      <c r="D35" s="267"/>
      <c r="E35" s="270">
        <v>0</v>
      </c>
      <c r="F35" s="270">
        <v>0</v>
      </c>
      <c r="G35" s="270">
        <v>0</v>
      </c>
      <c r="H35" s="271"/>
    </row>
    <row r="36" spans="1:8" ht="16.5" thickBot="1" x14ac:dyDescent="0.3">
      <c r="A36" s="325"/>
      <c r="B36" s="330"/>
      <c r="C36" s="331"/>
      <c r="D36" s="332"/>
      <c r="E36" s="333"/>
      <c r="F36" s="333"/>
      <c r="G36" s="333"/>
      <c r="H36" s="334"/>
    </row>
    <row r="38" spans="1:8" ht="41.25" customHeight="1" x14ac:dyDescent="0.25">
      <c r="A38" s="399" t="s">
        <v>288</v>
      </c>
      <c r="B38" s="399"/>
      <c r="C38" s="399"/>
      <c r="D38" s="399"/>
      <c r="E38" s="399"/>
      <c r="F38" s="399"/>
      <c r="G38" s="399"/>
      <c r="H38" s="399"/>
    </row>
    <row r="39" spans="1:8" ht="78.75" customHeight="1" x14ac:dyDescent="0.25">
      <c r="A39" s="399" t="s">
        <v>289</v>
      </c>
      <c r="B39" s="399"/>
      <c r="C39" s="399"/>
      <c r="D39" s="399"/>
      <c r="E39" s="399"/>
      <c r="F39" s="399"/>
      <c r="G39" s="399"/>
      <c r="H39" s="137"/>
    </row>
    <row r="40" spans="1:8" ht="39.75" customHeight="1" x14ac:dyDescent="0.25">
      <c r="A40" s="399" t="s">
        <v>293</v>
      </c>
      <c r="B40" s="399"/>
      <c r="C40" s="399"/>
      <c r="D40" s="399"/>
      <c r="E40" s="399"/>
      <c r="F40" s="399"/>
      <c r="G40" s="399"/>
      <c r="H40" s="137"/>
    </row>
    <row r="41" spans="1:8" ht="32.25" customHeight="1" x14ac:dyDescent="0.25">
      <c r="A41" s="399" t="s">
        <v>294</v>
      </c>
      <c r="B41" s="399"/>
      <c r="C41" s="399"/>
      <c r="D41" s="399"/>
      <c r="E41" s="399"/>
      <c r="F41" s="399"/>
      <c r="G41" s="399"/>
      <c r="H41" s="137"/>
    </row>
    <row r="42" spans="1:8" ht="32.25" customHeight="1" x14ac:dyDescent="0.25">
      <c r="A42" s="399" t="s">
        <v>290</v>
      </c>
      <c r="B42" s="399"/>
      <c r="C42" s="399"/>
      <c r="D42" s="399"/>
      <c r="E42" s="399"/>
      <c r="F42" s="399"/>
      <c r="G42" s="399"/>
      <c r="H42" s="137"/>
    </row>
    <row r="43" spans="1:8" ht="30.75" customHeight="1" x14ac:dyDescent="0.25">
      <c r="A43" s="399" t="s">
        <v>292</v>
      </c>
      <c r="B43" s="399"/>
      <c r="C43" s="399"/>
      <c r="D43" s="399"/>
      <c r="E43" s="399"/>
      <c r="F43" s="399"/>
      <c r="G43" s="399"/>
      <c r="H43" s="137"/>
    </row>
    <row r="44" spans="1:8" ht="45.75" customHeight="1" x14ac:dyDescent="0.25">
      <c r="A44" s="399" t="s">
        <v>291</v>
      </c>
      <c r="B44" s="399"/>
      <c r="C44" s="399"/>
      <c r="D44" s="399"/>
      <c r="E44" s="399"/>
      <c r="F44" s="399"/>
      <c r="G44" s="399"/>
      <c r="H44" s="137"/>
    </row>
    <row r="45" spans="1:8" x14ac:dyDescent="0.25">
      <c r="A45" s="216"/>
    </row>
  </sheetData>
  <mergeCells count="14">
    <mergeCell ref="A42:G42"/>
    <mergeCell ref="A43:G43"/>
    <mergeCell ref="A44:G44"/>
    <mergeCell ref="A5:A6"/>
    <mergeCell ref="A38:H38"/>
    <mergeCell ref="A39:G39"/>
    <mergeCell ref="A40:G40"/>
    <mergeCell ref="A41:G41"/>
    <mergeCell ref="B2:H2"/>
    <mergeCell ref="B3:H3"/>
    <mergeCell ref="B5:B6"/>
    <mergeCell ref="D5:D6"/>
    <mergeCell ref="C5:C6"/>
    <mergeCell ref="E5:H5"/>
  </mergeCells>
  <hyperlinks>
    <hyperlink ref="B17" r:id="rId1" display="http://mobileonline.garant.ru/document?id=70253464&amp;sub=0"/>
    <hyperlink ref="B19" r:id="rId2" display="http://mobileonline.garant.ru/document?id=12012604&amp;sub=78111"/>
    <hyperlink ref="B23" location="sub_151515" display="sub_151515"/>
    <hyperlink ref="B21" r:id="rId3" display="http://mobileonline.garant.ru/document?id=70253464&amp;sub=0"/>
    <hyperlink ref="B26" r:id="rId4" display="http://mobileonline.garant.ru/document?id=70253464&amp;sub=0"/>
    <hyperlink ref="B30" r:id="rId5" display="http://mobileonline.garant.ru/document?id=70253464&amp;sub=0"/>
    <hyperlink ref="B34" r:id="rId6" display="http://mobileonline.garant.ru/document?id=12088083&amp;sub=0"/>
    <hyperlink ref="A43" r:id="rId7" display="http://mobileonline.garant.ru/document?id=70253464&amp;sub=0"/>
  </hyperlinks>
  <printOptions horizontalCentered="1"/>
  <pageMargins left="0.39370078740157483" right="0.39370078740157483" top="0.78740157480314965" bottom="0.39370078740157483" header="0" footer="0"/>
  <pageSetup paperSize="9" scale="43" orientation="landscape"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83"/>
  <sheetViews>
    <sheetView topLeftCell="A7" zoomScaleNormal="100" workbookViewId="0">
      <selection activeCell="U63" sqref="U63"/>
    </sheetView>
  </sheetViews>
  <sheetFormatPr defaultRowHeight="15" x14ac:dyDescent="0.25"/>
  <cols>
    <col min="1" max="1" width="13.140625" customWidth="1"/>
    <col min="2" max="2" width="41.28515625" customWidth="1"/>
    <col min="7" max="7" width="16.85546875" customWidth="1"/>
    <col min="9" max="9" width="16.28515625" customWidth="1"/>
    <col min="10" max="10" width="14.85546875" bestFit="1" customWidth="1"/>
    <col min="11" max="11" width="18.85546875" hidden="1" customWidth="1"/>
    <col min="12" max="12" width="14.85546875" bestFit="1" customWidth="1"/>
    <col min="14" max="14" width="15" customWidth="1"/>
    <col min="15" max="15" width="13.28515625" customWidth="1"/>
    <col min="16" max="16" width="22.28515625" hidden="1" customWidth="1"/>
    <col min="17" max="17" width="11.42578125" hidden="1" customWidth="1"/>
    <col min="18" max="18" width="0" hidden="1" customWidth="1"/>
    <col min="20" max="20" width="9.5703125" bestFit="1" customWidth="1"/>
    <col min="21" max="21" width="12.42578125" bestFit="1" customWidth="1"/>
    <col min="253" max="253" width="11.28515625" customWidth="1"/>
    <col min="254" max="254" width="12" customWidth="1"/>
    <col min="259" max="259" width="14.85546875" customWidth="1"/>
    <col min="261" max="261" width="14.42578125" customWidth="1"/>
    <col min="262" max="262" width="14.28515625" customWidth="1"/>
    <col min="263" max="263" width="17" customWidth="1"/>
    <col min="264" max="264" width="14.140625" customWidth="1"/>
    <col min="266" max="266" width="15" customWidth="1"/>
    <col min="267" max="267" width="13.28515625" customWidth="1"/>
    <col min="509" max="509" width="11.28515625" customWidth="1"/>
    <col min="510" max="510" width="12" customWidth="1"/>
    <col min="515" max="515" width="14.85546875" customWidth="1"/>
    <col min="517" max="517" width="14.42578125" customWidth="1"/>
    <col min="518" max="518" width="14.28515625" customWidth="1"/>
    <col min="519" max="519" width="17" customWidth="1"/>
    <col min="520" max="520" width="14.140625" customWidth="1"/>
    <col min="522" max="522" width="15" customWidth="1"/>
    <col min="523" max="523" width="13.28515625" customWidth="1"/>
    <col min="765" max="765" width="11.28515625" customWidth="1"/>
    <col min="766" max="766" width="12" customWidth="1"/>
    <col min="771" max="771" width="14.85546875" customWidth="1"/>
    <col min="773" max="773" width="14.42578125" customWidth="1"/>
    <col min="774" max="774" width="14.28515625" customWidth="1"/>
    <col min="775" max="775" width="17" customWidth="1"/>
    <col min="776" max="776" width="14.140625" customWidth="1"/>
    <col min="778" max="778" width="15" customWidth="1"/>
    <col min="779" max="779" width="13.28515625" customWidth="1"/>
    <col min="1021" max="1021" width="11.28515625" customWidth="1"/>
    <col min="1022" max="1022" width="12" customWidth="1"/>
    <col min="1027" max="1027" width="14.85546875" customWidth="1"/>
    <col min="1029" max="1029" width="14.42578125" customWidth="1"/>
    <col min="1030" max="1030" width="14.28515625" customWidth="1"/>
    <col min="1031" max="1031" width="17" customWidth="1"/>
    <col min="1032" max="1032" width="14.140625" customWidth="1"/>
    <col min="1034" max="1034" width="15" customWidth="1"/>
    <col min="1035" max="1035" width="13.28515625" customWidth="1"/>
    <col min="1277" max="1277" width="11.28515625" customWidth="1"/>
    <col min="1278" max="1278" width="12" customWidth="1"/>
    <col min="1283" max="1283" width="14.85546875" customWidth="1"/>
    <col min="1285" max="1285" width="14.42578125" customWidth="1"/>
    <col min="1286" max="1286" width="14.28515625" customWidth="1"/>
    <col min="1287" max="1287" width="17" customWidth="1"/>
    <col min="1288" max="1288" width="14.140625" customWidth="1"/>
    <col min="1290" max="1290" width="15" customWidth="1"/>
    <col min="1291" max="1291" width="13.28515625" customWidth="1"/>
    <col min="1533" max="1533" width="11.28515625" customWidth="1"/>
    <col min="1534" max="1534" width="12" customWidth="1"/>
    <col min="1539" max="1539" width="14.85546875" customWidth="1"/>
    <col min="1541" max="1541" width="14.42578125" customWidth="1"/>
    <col min="1542" max="1542" width="14.28515625" customWidth="1"/>
    <col min="1543" max="1543" width="17" customWidth="1"/>
    <col min="1544" max="1544" width="14.140625" customWidth="1"/>
    <col min="1546" max="1546" width="15" customWidth="1"/>
    <col min="1547" max="1547" width="13.28515625" customWidth="1"/>
    <col min="1789" max="1789" width="11.28515625" customWidth="1"/>
    <col min="1790" max="1790" width="12" customWidth="1"/>
    <col min="1795" max="1795" width="14.85546875" customWidth="1"/>
    <col min="1797" max="1797" width="14.42578125" customWidth="1"/>
    <col min="1798" max="1798" width="14.28515625" customWidth="1"/>
    <col min="1799" max="1799" width="17" customWidth="1"/>
    <col min="1800" max="1800" width="14.140625" customWidth="1"/>
    <col min="1802" max="1802" width="15" customWidth="1"/>
    <col min="1803" max="1803" width="13.28515625" customWidth="1"/>
    <col min="2045" max="2045" width="11.28515625" customWidth="1"/>
    <col min="2046" max="2046" width="12" customWidth="1"/>
    <col min="2051" max="2051" width="14.85546875" customWidth="1"/>
    <col min="2053" max="2053" width="14.42578125" customWidth="1"/>
    <col min="2054" max="2054" width="14.28515625" customWidth="1"/>
    <col min="2055" max="2055" width="17" customWidth="1"/>
    <col min="2056" max="2056" width="14.140625" customWidth="1"/>
    <col min="2058" max="2058" width="15" customWidth="1"/>
    <col min="2059" max="2059" width="13.28515625" customWidth="1"/>
    <col min="2301" max="2301" width="11.28515625" customWidth="1"/>
    <col min="2302" max="2302" width="12" customWidth="1"/>
    <col min="2307" max="2307" width="14.85546875" customWidth="1"/>
    <col min="2309" max="2309" width="14.42578125" customWidth="1"/>
    <col min="2310" max="2310" width="14.28515625" customWidth="1"/>
    <col min="2311" max="2311" width="17" customWidth="1"/>
    <col min="2312" max="2312" width="14.140625" customWidth="1"/>
    <col min="2314" max="2314" width="15" customWidth="1"/>
    <col min="2315" max="2315" width="13.28515625" customWidth="1"/>
    <col min="2557" max="2557" width="11.28515625" customWidth="1"/>
    <col min="2558" max="2558" width="12" customWidth="1"/>
    <col min="2563" max="2563" width="14.85546875" customWidth="1"/>
    <col min="2565" max="2565" width="14.42578125" customWidth="1"/>
    <col min="2566" max="2566" width="14.28515625" customWidth="1"/>
    <col min="2567" max="2567" width="17" customWidth="1"/>
    <col min="2568" max="2568" width="14.140625" customWidth="1"/>
    <col min="2570" max="2570" width="15" customWidth="1"/>
    <col min="2571" max="2571" width="13.28515625" customWidth="1"/>
    <col min="2813" max="2813" width="11.28515625" customWidth="1"/>
    <col min="2814" max="2814" width="12" customWidth="1"/>
    <col min="2819" max="2819" width="14.85546875" customWidth="1"/>
    <col min="2821" max="2821" width="14.42578125" customWidth="1"/>
    <col min="2822" max="2822" width="14.28515625" customWidth="1"/>
    <col min="2823" max="2823" width="17" customWidth="1"/>
    <col min="2824" max="2824" width="14.140625" customWidth="1"/>
    <col min="2826" max="2826" width="15" customWidth="1"/>
    <col min="2827" max="2827" width="13.28515625" customWidth="1"/>
    <col min="3069" max="3069" width="11.28515625" customWidth="1"/>
    <col min="3070" max="3070" width="12" customWidth="1"/>
    <col min="3075" max="3075" width="14.85546875" customWidth="1"/>
    <col min="3077" max="3077" width="14.42578125" customWidth="1"/>
    <col min="3078" max="3078" width="14.28515625" customWidth="1"/>
    <col min="3079" max="3079" width="17" customWidth="1"/>
    <col min="3080" max="3080" width="14.140625" customWidth="1"/>
    <col min="3082" max="3082" width="15" customWidth="1"/>
    <col min="3083" max="3083" width="13.28515625" customWidth="1"/>
    <col min="3325" max="3325" width="11.28515625" customWidth="1"/>
    <col min="3326" max="3326" width="12" customWidth="1"/>
    <col min="3331" max="3331" width="14.85546875" customWidth="1"/>
    <col min="3333" max="3333" width="14.42578125" customWidth="1"/>
    <col min="3334" max="3334" width="14.28515625" customWidth="1"/>
    <col min="3335" max="3335" width="17" customWidth="1"/>
    <col min="3336" max="3336" width="14.140625" customWidth="1"/>
    <col min="3338" max="3338" width="15" customWidth="1"/>
    <col min="3339" max="3339" width="13.28515625" customWidth="1"/>
    <col min="3581" max="3581" width="11.28515625" customWidth="1"/>
    <col min="3582" max="3582" width="12" customWidth="1"/>
    <col min="3587" max="3587" width="14.85546875" customWidth="1"/>
    <col min="3589" max="3589" width="14.42578125" customWidth="1"/>
    <col min="3590" max="3590" width="14.28515625" customWidth="1"/>
    <col min="3591" max="3591" width="17" customWidth="1"/>
    <col min="3592" max="3592" width="14.140625" customWidth="1"/>
    <col min="3594" max="3594" width="15" customWidth="1"/>
    <col min="3595" max="3595" width="13.28515625" customWidth="1"/>
    <col min="3837" max="3837" width="11.28515625" customWidth="1"/>
    <col min="3838" max="3838" width="12" customWidth="1"/>
    <col min="3843" max="3843" width="14.85546875" customWidth="1"/>
    <col min="3845" max="3845" width="14.42578125" customWidth="1"/>
    <col min="3846" max="3846" width="14.28515625" customWidth="1"/>
    <col min="3847" max="3847" width="17" customWidth="1"/>
    <col min="3848" max="3848" width="14.140625" customWidth="1"/>
    <col min="3850" max="3850" width="15" customWidth="1"/>
    <col min="3851" max="3851" width="13.28515625" customWidth="1"/>
    <col min="4093" max="4093" width="11.28515625" customWidth="1"/>
    <col min="4094" max="4094" width="12" customWidth="1"/>
    <col min="4099" max="4099" width="14.85546875" customWidth="1"/>
    <col min="4101" max="4101" width="14.42578125" customWidth="1"/>
    <col min="4102" max="4102" width="14.28515625" customWidth="1"/>
    <col min="4103" max="4103" width="17" customWidth="1"/>
    <col min="4104" max="4104" width="14.140625" customWidth="1"/>
    <col min="4106" max="4106" width="15" customWidth="1"/>
    <col min="4107" max="4107" width="13.28515625" customWidth="1"/>
    <col min="4349" max="4349" width="11.28515625" customWidth="1"/>
    <col min="4350" max="4350" width="12" customWidth="1"/>
    <col min="4355" max="4355" width="14.85546875" customWidth="1"/>
    <col min="4357" max="4357" width="14.42578125" customWidth="1"/>
    <col min="4358" max="4358" width="14.28515625" customWidth="1"/>
    <col min="4359" max="4359" width="17" customWidth="1"/>
    <col min="4360" max="4360" width="14.140625" customWidth="1"/>
    <col min="4362" max="4362" width="15" customWidth="1"/>
    <col min="4363" max="4363" width="13.28515625" customWidth="1"/>
    <col min="4605" max="4605" width="11.28515625" customWidth="1"/>
    <col min="4606" max="4606" width="12" customWidth="1"/>
    <col min="4611" max="4611" width="14.85546875" customWidth="1"/>
    <col min="4613" max="4613" width="14.42578125" customWidth="1"/>
    <col min="4614" max="4614" width="14.28515625" customWidth="1"/>
    <col min="4615" max="4615" width="17" customWidth="1"/>
    <col min="4616" max="4616" width="14.140625" customWidth="1"/>
    <col min="4618" max="4618" width="15" customWidth="1"/>
    <col min="4619" max="4619" width="13.28515625" customWidth="1"/>
    <col min="4861" max="4861" width="11.28515625" customWidth="1"/>
    <col min="4862" max="4862" width="12" customWidth="1"/>
    <col min="4867" max="4867" width="14.85546875" customWidth="1"/>
    <col min="4869" max="4869" width="14.42578125" customWidth="1"/>
    <col min="4870" max="4870" width="14.28515625" customWidth="1"/>
    <col min="4871" max="4871" width="17" customWidth="1"/>
    <col min="4872" max="4872" width="14.140625" customWidth="1"/>
    <col min="4874" max="4874" width="15" customWidth="1"/>
    <col min="4875" max="4875" width="13.28515625" customWidth="1"/>
    <col min="5117" max="5117" width="11.28515625" customWidth="1"/>
    <col min="5118" max="5118" width="12" customWidth="1"/>
    <col min="5123" max="5123" width="14.85546875" customWidth="1"/>
    <col min="5125" max="5125" width="14.42578125" customWidth="1"/>
    <col min="5126" max="5126" width="14.28515625" customWidth="1"/>
    <col min="5127" max="5127" width="17" customWidth="1"/>
    <col min="5128" max="5128" width="14.140625" customWidth="1"/>
    <col min="5130" max="5130" width="15" customWidth="1"/>
    <col min="5131" max="5131" width="13.28515625" customWidth="1"/>
    <col min="5373" max="5373" width="11.28515625" customWidth="1"/>
    <col min="5374" max="5374" width="12" customWidth="1"/>
    <col min="5379" max="5379" width="14.85546875" customWidth="1"/>
    <col min="5381" max="5381" width="14.42578125" customWidth="1"/>
    <col min="5382" max="5382" width="14.28515625" customWidth="1"/>
    <col min="5383" max="5383" width="17" customWidth="1"/>
    <col min="5384" max="5384" width="14.140625" customWidth="1"/>
    <col min="5386" max="5386" width="15" customWidth="1"/>
    <col min="5387" max="5387" width="13.28515625" customWidth="1"/>
    <col min="5629" max="5629" width="11.28515625" customWidth="1"/>
    <col min="5630" max="5630" width="12" customWidth="1"/>
    <col min="5635" max="5635" width="14.85546875" customWidth="1"/>
    <col min="5637" max="5637" width="14.42578125" customWidth="1"/>
    <col min="5638" max="5638" width="14.28515625" customWidth="1"/>
    <col min="5639" max="5639" width="17" customWidth="1"/>
    <col min="5640" max="5640" width="14.140625" customWidth="1"/>
    <col min="5642" max="5642" width="15" customWidth="1"/>
    <col min="5643" max="5643" width="13.28515625" customWidth="1"/>
    <col min="5885" max="5885" width="11.28515625" customWidth="1"/>
    <col min="5886" max="5886" width="12" customWidth="1"/>
    <col min="5891" max="5891" width="14.85546875" customWidth="1"/>
    <col min="5893" max="5893" width="14.42578125" customWidth="1"/>
    <col min="5894" max="5894" width="14.28515625" customWidth="1"/>
    <col min="5895" max="5895" width="17" customWidth="1"/>
    <col min="5896" max="5896" width="14.140625" customWidth="1"/>
    <col min="5898" max="5898" width="15" customWidth="1"/>
    <col min="5899" max="5899" width="13.28515625" customWidth="1"/>
    <col min="6141" max="6141" width="11.28515625" customWidth="1"/>
    <col min="6142" max="6142" width="12" customWidth="1"/>
    <col min="6147" max="6147" width="14.85546875" customWidth="1"/>
    <col min="6149" max="6149" width="14.42578125" customWidth="1"/>
    <col min="6150" max="6150" width="14.28515625" customWidth="1"/>
    <col min="6151" max="6151" width="17" customWidth="1"/>
    <col min="6152" max="6152" width="14.140625" customWidth="1"/>
    <col min="6154" max="6154" width="15" customWidth="1"/>
    <col min="6155" max="6155" width="13.28515625" customWidth="1"/>
    <col min="6397" max="6397" width="11.28515625" customWidth="1"/>
    <col min="6398" max="6398" width="12" customWidth="1"/>
    <col min="6403" max="6403" width="14.85546875" customWidth="1"/>
    <col min="6405" max="6405" width="14.42578125" customWidth="1"/>
    <col min="6406" max="6406" width="14.28515625" customWidth="1"/>
    <col min="6407" max="6407" width="17" customWidth="1"/>
    <col min="6408" max="6408" width="14.140625" customWidth="1"/>
    <col min="6410" max="6410" width="15" customWidth="1"/>
    <col min="6411" max="6411" width="13.28515625" customWidth="1"/>
    <col min="6653" max="6653" width="11.28515625" customWidth="1"/>
    <col min="6654" max="6654" width="12" customWidth="1"/>
    <col min="6659" max="6659" width="14.85546875" customWidth="1"/>
    <col min="6661" max="6661" width="14.42578125" customWidth="1"/>
    <col min="6662" max="6662" width="14.28515625" customWidth="1"/>
    <col min="6663" max="6663" width="17" customWidth="1"/>
    <col min="6664" max="6664" width="14.140625" customWidth="1"/>
    <col min="6666" max="6666" width="15" customWidth="1"/>
    <col min="6667" max="6667" width="13.28515625" customWidth="1"/>
    <col min="6909" max="6909" width="11.28515625" customWidth="1"/>
    <col min="6910" max="6910" width="12" customWidth="1"/>
    <col min="6915" max="6915" width="14.85546875" customWidth="1"/>
    <col min="6917" max="6917" width="14.42578125" customWidth="1"/>
    <col min="6918" max="6918" width="14.28515625" customWidth="1"/>
    <col min="6919" max="6919" width="17" customWidth="1"/>
    <col min="6920" max="6920" width="14.140625" customWidth="1"/>
    <col min="6922" max="6922" width="15" customWidth="1"/>
    <col min="6923" max="6923" width="13.28515625" customWidth="1"/>
    <col min="7165" max="7165" width="11.28515625" customWidth="1"/>
    <col min="7166" max="7166" width="12" customWidth="1"/>
    <col min="7171" max="7171" width="14.85546875" customWidth="1"/>
    <col min="7173" max="7173" width="14.42578125" customWidth="1"/>
    <col min="7174" max="7174" width="14.28515625" customWidth="1"/>
    <col min="7175" max="7175" width="17" customWidth="1"/>
    <col min="7176" max="7176" width="14.140625" customWidth="1"/>
    <col min="7178" max="7178" width="15" customWidth="1"/>
    <col min="7179" max="7179" width="13.28515625" customWidth="1"/>
    <col min="7421" max="7421" width="11.28515625" customWidth="1"/>
    <col min="7422" max="7422" width="12" customWidth="1"/>
    <col min="7427" max="7427" width="14.85546875" customWidth="1"/>
    <col min="7429" max="7429" width="14.42578125" customWidth="1"/>
    <col min="7430" max="7430" width="14.28515625" customWidth="1"/>
    <col min="7431" max="7431" width="17" customWidth="1"/>
    <col min="7432" max="7432" width="14.140625" customWidth="1"/>
    <col min="7434" max="7434" width="15" customWidth="1"/>
    <col min="7435" max="7435" width="13.28515625" customWidth="1"/>
    <col min="7677" max="7677" width="11.28515625" customWidth="1"/>
    <col min="7678" max="7678" width="12" customWidth="1"/>
    <col min="7683" max="7683" width="14.85546875" customWidth="1"/>
    <col min="7685" max="7685" width="14.42578125" customWidth="1"/>
    <col min="7686" max="7686" width="14.28515625" customWidth="1"/>
    <col min="7687" max="7687" width="17" customWidth="1"/>
    <col min="7688" max="7688" width="14.140625" customWidth="1"/>
    <col min="7690" max="7690" width="15" customWidth="1"/>
    <col min="7691" max="7691" width="13.28515625" customWidth="1"/>
    <col min="7933" max="7933" width="11.28515625" customWidth="1"/>
    <col min="7934" max="7934" width="12" customWidth="1"/>
    <col min="7939" max="7939" width="14.85546875" customWidth="1"/>
    <col min="7941" max="7941" width="14.42578125" customWidth="1"/>
    <col min="7942" max="7942" width="14.28515625" customWidth="1"/>
    <col min="7943" max="7943" width="17" customWidth="1"/>
    <col min="7944" max="7944" width="14.140625" customWidth="1"/>
    <col min="7946" max="7946" width="15" customWidth="1"/>
    <col min="7947" max="7947" width="13.28515625" customWidth="1"/>
    <col min="8189" max="8189" width="11.28515625" customWidth="1"/>
    <col min="8190" max="8190" width="12" customWidth="1"/>
    <col min="8195" max="8195" width="14.85546875" customWidth="1"/>
    <col min="8197" max="8197" width="14.42578125" customWidth="1"/>
    <col min="8198" max="8198" width="14.28515625" customWidth="1"/>
    <col min="8199" max="8199" width="17" customWidth="1"/>
    <col min="8200" max="8200" width="14.140625" customWidth="1"/>
    <col min="8202" max="8202" width="15" customWidth="1"/>
    <col min="8203" max="8203" width="13.28515625" customWidth="1"/>
    <col min="8445" max="8445" width="11.28515625" customWidth="1"/>
    <col min="8446" max="8446" width="12" customWidth="1"/>
    <col min="8451" max="8451" width="14.85546875" customWidth="1"/>
    <col min="8453" max="8453" width="14.42578125" customWidth="1"/>
    <col min="8454" max="8454" width="14.28515625" customWidth="1"/>
    <col min="8455" max="8455" width="17" customWidth="1"/>
    <col min="8456" max="8456" width="14.140625" customWidth="1"/>
    <col min="8458" max="8458" width="15" customWidth="1"/>
    <col min="8459" max="8459" width="13.28515625" customWidth="1"/>
    <col min="8701" max="8701" width="11.28515625" customWidth="1"/>
    <col min="8702" max="8702" width="12" customWidth="1"/>
    <col min="8707" max="8707" width="14.85546875" customWidth="1"/>
    <col min="8709" max="8709" width="14.42578125" customWidth="1"/>
    <col min="8710" max="8710" width="14.28515625" customWidth="1"/>
    <col min="8711" max="8711" width="17" customWidth="1"/>
    <col min="8712" max="8712" width="14.140625" customWidth="1"/>
    <col min="8714" max="8714" width="15" customWidth="1"/>
    <col min="8715" max="8715" width="13.28515625" customWidth="1"/>
    <col min="8957" max="8957" width="11.28515625" customWidth="1"/>
    <col min="8958" max="8958" width="12" customWidth="1"/>
    <col min="8963" max="8963" width="14.85546875" customWidth="1"/>
    <col min="8965" max="8965" width="14.42578125" customWidth="1"/>
    <col min="8966" max="8966" width="14.28515625" customWidth="1"/>
    <col min="8967" max="8967" width="17" customWidth="1"/>
    <col min="8968" max="8968" width="14.140625" customWidth="1"/>
    <col min="8970" max="8970" width="15" customWidth="1"/>
    <col min="8971" max="8971" width="13.28515625" customWidth="1"/>
    <col min="9213" max="9213" width="11.28515625" customWidth="1"/>
    <col min="9214" max="9214" width="12" customWidth="1"/>
    <col min="9219" max="9219" width="14.85546875" customWidth="1"/>
    <col min="9221" max="9221" width="14.42578125" customWidth="1"/>
    <col min="9222" max="9222" width="14.28515625" customWidth="1"/>
    <col min="9223" max="9223" width="17" customWidth="1"/>
    <col min="9224" max="9224" width="14.140625" customWidth="1"/>
    <col min="9226" max="9226" width="15" customWidth="1"/>
    <col min="9227" max="9227" width="13.28515625" customWidth="1"/>
    <col min="9469" max="9469" width="11.28515625" customWidth="1"/>
    <col min="9470" max="9470" width="12" customWidth="1"/>
    <col min="9475" max="9475" width="14.85546875" customWidth="1"/>
    <col min="9477" max="9477" width="14.42578125" customWidth="1"/>
    <col min="9478" max="9478" width="14.28515625" customWidth="1"/>
    <col min="9479" max="9479" width="17" customWidth="1"/>
    <col min="9480" max="9480" width="14.140625" customWidth="1"/>
    <col min="9482" max="9482" width="15" customWidth="1"/>
    <col min="9483" max="9483" width="13.28515625" customWidth="1"/>
    <col min="9725" max="9725" width="11.28515625" customWidth="1"/>
    <col min="9726" max="9726" width="12" customWidth="1"/>
    <col min="9731" max="9731" width="14.85546875" customWidth="1"/>
    <col min="9733" max="9733" width="14.42578125" customWidth="1"/>
    <col min="9734" max="9734" width="14.28515625" customWidth="1"/>
    <col min="9735" max="9735" width="17" customWidth="1"/>
    <col min="9736" max="9736" width="14.140625" customWidth="1"/>
    <col min="9738" max="9738" width="15" customWidth="1"/>
    <col min="9739" max="9739" width="13.28515625" customWidth="1"/>
    <col min="9981" max="9981" width="11.28515625" customWidth="1"/>
    <col min="9982" max="9982" width="12" customWidth="1"/>
    <col min="9987" max="9987" width="14.85546875" customWidth="1"/>
    <col min="9989" max="9989" width="14.42578125" customWidth="1"/>
    <col min="9990" max="9990" width="14.28515625" customWidth="1"/>
    <col min="9991" max="9991" width="17" customWidth="1"/>
    <col min="9992" max="9992" width="14.140625" customWidth="1"/>
    <col min="9994" max="9994" width="15" customWidth="1"/>
    <col min="9995" max="9995" width="13.28515625" customWidth="1"/>
    <col min="10237" max="10237" width="11.28515625" customWidth="1"/>
    <col min="10238" max="10238" width="12" customWidth="1"/>
    <col min="10243" max="10243" width="14.85546875" customWidth="1"/>
    <col min="10245" max="10245" width="14.42578125" customWidth="1"/>
    <col min="10246" max="10246" width="14.28515625" customWidth="1"/>
    <col min="10247" max="10247" width="17" customWidth="1"/>
    <col min="10248" max="10248" width="14.140625" customWidth="1"/>
    <col min="10250" max="10250" width="15" customWidth="1"/>
    <col min="10251" max="10251" width="13.28515625" customWidth="1"/>
    <col min="10493" max="10493" width="11.28515625" customWidth="1"/>
    <col min="10494" max="10494" width="12" customWidth="1"/>
    <col min="10499" max="10499" width="14.85546875" customWidth="1"/>
    <col min="10501" max="10501" width="14.42578125" customWidth="1"/>
    <col min="10502" max="10502" width="14.28515625" customWidth="1"/>
    <col min="10503" max="10503" width="17" customWidth="1"/>
    <col min="10504" max="10504" width="14.140625" customWidth="1"/>
    <col min="10506" max="10506" width="15" customWidth="1"/>
    <col min="10507" max="10507" width="13.28515625" customWidth="1"/>
    <col min="10749" max="10749" width="11.28515625" customWidth="1"/>
    <col min="10750" max="10750" width="12" customWidth="1"/>
    <col min="10755" max="10755" width="14.85546875" customWidth="1"/>
    <col min="10757" max="10757" width="14.42578125" customWidth="1"/>
    <col min="10758" max="10758" width="14.28515625" customWidth="1"/>
    <col min="10759" max="10759" width="17" customWidth="1"/>
    <col min="10760" max="10760" width="14.140625" customWidth="1"/>
    <col min="10762" max="10762" width="15" customWidth="1"/>
    <col min="10763" max="10763" width="13.28515625" customWidth="1"/>
    <col min="11005" max="11005" width="11.28515625" customWidth="1"/>
    <col min="11006" max="11006" width="12" customWidth="1"/>
    <col min="11011" max="11011" width="14.85546875" customWidth="1"/>
    <col min="11013" max="11013" width="14.42578125" customWidth="1"/>
    <col min="11014" max="11014" width="14.28515625" customWidth="1"/>
    <col min="11015" max="11015" width="17" customWidth="1"/>
    <col min="11016" max="11016" width="14.140625" customWidth="1"/>
    <col min="11018" max="11018" width="15" customWidth="1"/>
    <col min="11019" max="11019" width="13.28515625" customWidth="1"/>
    <col min="11261" max="11261" width="11.28515625" customWidth="1"/>
    <col min="11262" max="11262" width="12" customWidth="1"/>
    <col min="11267" max="11267" width="14.85546875" customWidth="1"/>
    <col min="11269" max="11269" width="14.42578125" customWidth="1"/>
    <col min="11270" max="11270" width="14.28515625" customWidth="1"/>
    <col min="11271" max="11271" width="17" customWidth="1"/>
    <col min="11272" max="11272" width="14.140625" customWidth="1"/>
    <col min="11274" max="11274" width="15" customWidth="1"/>
    <col min="11275" max="11275" width="13.28515625" customWidth="1"/>
    <col min="11517" max="11517" width="11.28515625" customWidth="1"/>
    <col min="11518" max="11518" width="12" customWidth="1"/>
    <col min="11523" max="11523" width="14.85546875" customWidth="1"/>
    <col min="11525" max="11525" width="14.42578125" customWidth="1"/>
    <col min="11526" max="11526" width="14.28515625" customWidth="1"/>
    <col min="11527" max="11527" width="17" customWidth="1"/>
    <col min="11528" max="11528" width="14.140625" customWidth="1"/>
    <col min="11530" max="11530" width="15" customWidth="1"/>
    <col min="11531" max="11531" width="13.28515625" customWidth="1"/>
    <col min="11773" max="11773" width="11.28515625" customWidth="1"/>
    <col min="11774" max="11774" width="12" customWidth="1"/>
    <col min="11779" max="11779" width="14.85546875" customWidth="1"/>
    <col min="11781" max="11781" width="14.42578125" customWidth="1"/>
    <col min="11782" max="11782" width="14.28515625" customWidth="1"/>
    <col min="11783" max="11783" width="17" customWidth="1"/>
    <col min="11784" max="11784" width="14.140625" customWidth="1"/>
    <col min="11786" max="11786" width="15" customWidth="1"/>
    <col min="11787" max="11787" width="13.28515625" customWidth="1"/>
    <col min="12029" max="12029" width="11.28515625" customWidth="1"/>
    <col min="12030" max="12030" width="12" customWidth="1"/>
    <col min="12035" max="12035" width="14.85546875" customWidth="1"/>
    <col min="12037" max="12037" width="14.42578125" customWidth="1"/>
    <col min="12038" max="12038" width="14.28515625" customWidth="1"/>
    <col min="12039" max="12039" width="17" customWidth="1"/>
    <col min="12040" max="12040" width="14.140625" customWidth="1"/>
    <col min="12042" max="12042" width="15" customWidth="1"/>
    <col min="12043" max="12043" width="13.28515625" customWidth="1"/>
    <col min="12285" max="12285" width="11.28515625" customWidth="1"/>
    <col min="12286" max="12286" width="12" customWidth="1"/>
    <col min="12291" max="12291" width="14.85546875" customWidth="1"/>
    <col min="12293" max="12293" width="14.42578125" customWidth="1"/>
    <col min="12294" max="12294" width="14.28515625" customWidth="1"/>
    <col min="12295" max="12295" width="17" customWidth="1"/>
    <col min="12296" max="12296" width="14.140625" customWidth="1"/>
    <col min="12298" max="12298" width="15" customWidth="1"/>
    <col min="12299" max="12299" width="13.28515625" customWidth="1"/>
    <col min="12541" max="12541" width="11.28515625" customWidth="1"/>
    <col min="12542" max="12542" width="12" customWidth="1"/>
    <col min="12547" max="12547" width="14.85546875" customWidth="1"/>
    <col min="12549" max="12549" width="14.42578125" customWidth="1"/>
    <col min="12550" max="12550" width="14.28515625" customWidth="1"/>
    <col min="12551" max="12551" width="17" customWidth="1"/>
    <col min="12552" max="12552" width="14.140625" customWidth="1"/>
    <col min="12554" max="12554" width="15" customWidth="1"/>
    <col min="12555" max="12555" width="13.28515625" customWidth="1"/>
    <col min="12797" max="12797" width="11.28515625" customWidth="1"/>
    <col min="12798" max="12798" width="12" customWidth="1"/>
    <col min="12803" max="12803" width="14.85546875" customWidth="1"/>
    <col min="12805" max="12805" width="14.42578125" customWidth="1"/>
    <col min="12806" max="12806" width="14.28515625" customWidth="1"/>
    <col min="12807" max="12807" width="17" customWidth="1"/>
    <col min="12808" max="12808" width="14.140625" customWidth="1"/>
    <col min="12810" max="12810" width="15" customWidth="1"/>
    <col min="12811" max="12811" width="13.28515625" customWidth="1"/>
    <col min="13053" max="13053" width="11.28515625" customWidth="1"/>
    <col min="13054" max="13054" width="12" customWidth="1"/>
    <col min="13059" max="13059" width="14.85546875" customWidth="1"/>
    <col min="13061" max="13061" width="14.42578125" customWidth="1"/>
    <col min="13062" max="13062" width="14.28515625" customWidth="1"/>
    <col min="13063" max="13063" width="17" customWidth="1"/>
    <col min="13064" max="13064" width="14.140625" customWidth="1"/>
    <col min="13066" max="13066" width="15" customWidth="1"/>
    <col min="13067" max="13067" width="13.28515625" customWidth="1"/>
    <col min="13309" max="13309" width="11.28515625" customWidth="1"/>
    <col min="13310" max="13310" width="12" customWidth="1"/>
    <col min="13315" max="13315" width="14.85546875" customWidth="1"/>
    <col min="13317" max="13317" width="14.42578125" customWidth="1"/>
    <col min="13318" max="13318" width="14.28515625" customWidth="1"/>
    <col min="13319" max="13319" width="17" customWidth="1"/>
    <col min="13320" max="13320" width="14.140625" customWidth="1"/>
    <col min="13322" max="13322" width="15" customWidth="1"/>
    <col min="13323" max="13323" width="13.28515625" customWidth="1"/>
    <col min="13565" max="13565" width="11.28515625" customWidth="1"/>
    <col min="13566" max="13566" width="12" customWidth="1"/>
    <col min="13571" max="13571" width="14.85546875" customWidth="1"/>
    <col min="13573" max="13573" width="14.42578125" customWidth="1"/>
    <col min="13574" max="13574" width="14.28515625" customWidth="1"/>
    <col min="13575" max="13575" width="17" customWidth="1"/>
    <col min="13576" max="13576" width="14.140625" customWidth="1"/>
    <col min="13578" max="13578" width="15" customWidth="1"/>
    <col min="13579" max="13579" width="13.28515625" customWidth="1"/>
    <col min="13821" max="13821" width="11.28515625" customWidth="1"/>
    <col min="13822" max="13822" width="12" customWidth="1"/>
    <col min="13827" max="13827" width="14.85546875" customWidth="1"/>
    <col min="13829" max="13829" width="14.42578125" customWidth="1"/>
    <col min="13830" max="13830" width="14.28515625" customWidth="1"/>
    <col min="13831" max="13831" width="17" customWidth="1"/>
    <col min="13832" max="13832" width="14.140625" customWidth="1"/>
    <col min="13834" max="13834" width="15" customWidth="1"/>
    <col min="13835" max="13835" width="13.28515625" customWidth="1"/>
    <col min="14077" max="14077" width="11.28515625" customWidth="1"/>
    <col min="14078" max="14078" width="12" customWidth="1"/>
    <col min="14083" max="14083" width="14.85546875" customWidth="1"/>
    <col min="14085" max="14085" width="14.42578125" customWidth="1"/>
    <col min="14086" max="14086" width="14.28515625" customWidth="1"/>
    <col min="14087" max="14087" width="17" customWidth="1"/>
    <col min="14088" max="14088" width="14.140625" customWidth="1"/>
    <col min="14090" max="14090" width="15" customWidth="1"/>
    <col min="14091" max="14091" width="13.28515625" customWidth="1"/>
    <col min="14333" max="14333" width="11.28515625" customWidth="1"/>
    <col min="14334" max="14334" width="12" customWidth="1"/>
    <col min="14339" max="14339" width="14.85546875" customWidth="1"/>
    <col min="14341" max="14341" width="14.42578125" customWidth="1"/>
    <col min="14342" max="14342" width="14.28515625" customWidth="1"/>
    <col min="14343" max="14343" width="17" customWidth="1"/>
    <col min="14344" max="14344" width="14.140625" customWidth="1"/>
    <col min="14346" max="14346" width="15" customWidth="1"/>
    <col min="14347" max="14347" width="13.28515625" customWidth="1"/>
    <col min="14589" max="14589" width="11.28515625" customWidth="1"/>
    <col min="14590" max="14590" width="12" customWidth="1"/>
    <col min="14595" max="14595" width="14.85546875" customWidth="1"/>
    <col min="14597" max="14597" width="14.42578125" customWidth="1"/>
    <col min="14598" max="14598" width="14.28515625" customWidth="1"/>
    <col min="14599" max="14599" width="17" customWidth="1"/>
    <col min="14600" max="14600" width="14.140625" customWidth="1"/>
    <col min="14602" max="14602" width="15" customWidth="1"/>
    <col min="14603" max="14603" width="13.28515625" customWidth="1"/>
    <col min="14845" max="14845" width="11.28515625" customWidth="1"/>
    <col min="14846" max="14846" width="12" customWidth="1"/>
    <col min="14851" max="14851" width="14.85546875" customWidth="1"/>
    <col min="14853" max="14853" width="14.42578125" customWidth="1"/>
    <col min="14854" max="14854" width="14.28515625" customWidth="1"/>
    <col min="14855" max="14855" width="17" customWidth="1"/>
    <col min="14856" max="14856" width="14.140625" customWidth="1"/>
    <col min="14858" max="14858" width="15" customWidth="1"/>
    <col min="14859" max="14859" width="13.28515625" customWidth="1"/>
    <col min="15101" max="15101" width="11.28515625" customWidth="1"/>
    <col min="15102" max="15102" width="12" customWidth="1"/>
    <col min="15107" max="15107" width="14.85546875" customWidth="1"/>
    <col min="15109" max="15109" width="14.42578125" customWidth="1"/>
    <col min="15110" max="15110" width="14.28515625" customWidth="1"/>
    <col min="15111" max="15111" width="17" customWidth="1"/>
    <col min="15112" max="15112" width="14.140625" customWidth="1"/>
    <col min="15114" max="15114" width="15" customWidth="1"/>
    <col min="15115" max="15115" width="13.28515625" customWidth="1"/>
    <col min="15357" max="15357" width="11.28515625" customWidth="1"/>
    <col min="15358" max="15358" width="12" customWidth="1"/>
    <col min="15363" max="15363" width="14.85546875" customWidth="1"/>
    <col min="15365" max="15365" width="14.42578125" customWidth="1"/>
    <col min="15366" max="15366" width="14.28515625" customWidth="1"/>
    <col min="15367" max="15367" width="17" customWidth="1"/>
    <col min="15368" max="15368" width="14.140625" customWidth="1"/>
    <col min="15370" max="15370" width="15" customWidth="1"/>
    <col min="15371" max="15371" width="13.28515625" customWidth="1"/>
    <col min="15613" max="15613" width="11.28515625" customWidth="1"/>
    <col min="15614" max="15614" width="12" customWidth="1"/>
    <col min="15619" max="15619" width="14.85546875" customWidth="1"/>
    <col min="15621" max="15621" width="14.42578125" customWidth="1"/>
    <col min="15622" max="15622" width="14.28515625" customWidth="1"/>
    <col min="15623" max="15623" width="17" customWidth="1"/>
    <col min="15624" max="15624" width="14.140625" customWidth="1"/>
    <col min="15626" max="15626" width="15" customWidth="1"/>
    <col min="15627" max="15627" width="13.28515625" customWidth="1"/>
    <col min="15869" max="15869" width="11.28515625" customWidth="1"/>
    <col min="15870" max="15870" width="12" customWidth="1"/>
    <col min="15875" max="15875" width="14.85546875" customWidth="1"/>
    <col min="15877" max="15877" width="14.42578125" customWidth="1"/>
    <col min="15878" max="15878" width="14.28515625" customWidth="1"/>
    <col min="15879" max="15879" width="17" customWidth="1"/>
    <col min="15880" max="15880" width="14.140625" customWidth="1"/>
    <col min="15882" max="15882" width="15" customWidth="1"/>
    <col min="15883" max="15883" width="13.28515625" customWidth="1"/>
    <col min="16125" max="16125" width="11.28515625" customWidth="1"/>
    <col min="16126" max="16126" width="12" customWidth="1"/>
    <col min="16131" max="16131" width="14.85546875" customWidth="1"/>
    <col min="16133" max="16133" width="14.42578125" customWidth="1"/>
    <col min="16134" max="16134" width="14.28515625" customWidth="1"/>
    <col min="16135" max="16135" width="17" customWidth="1"/>
    <col min="16136" max="16136" width="14.140625" customWidth="1"/>
    <col min="16138" max="16138" width="15" customWidth="1"/>
    <col min="16139" max="16139" width="13.28515625" customWidth="1"/>
  </cols>
  <sheetData>
    <row r="1" spans="1:18" ht="18.75" x14ac:dyDescent="0.25">
      <c r="A1" s="19"/>
      <c r="B1" s="19"/>
      <c r="C1" s="19"/>
      <c r="D1" s="19"/>
      <c r="E1" s="19"/>
      <c r="F1" s="19"/>
      <c r="G1" s="19"/>
      <c r="H1" s="19"/>
      <c r="I1" s="19"/>
      <c r="J1" s="19"/>
      <c r="K1" s="19"/>
      <c r="L1" s="19"/>
      <c r="M1" s="19"/>
      <c r="N1" s="11"/>
      <c r="P1" s="20"/>
    </row>
    <row r="2" spans="1:18" ht="15.75" x14ac:dyDescent="0.25">
      <c r="A2" s="407" t="s">
        <v>295</v>
      </c>
      <c r="B2" s="407"/>
      <c r="C2" s="407"/>
      <c r="D2" s="407"/>
      <c r="E2" s="407"/>
      <c r="F2" s="407"/>
      <c r="G2" s="407"/>
      <c r="H2" s="407"/>
      <c r="I2" s="407"/>
      <c r="J2" s="407"/>
      <c r="K2" s="407"/>
      <c r="L2" s="407"/>
      <c r="M2" s="407"/>
      <c r="N2" s="407"/>
      <c r="O2" s="407"/>
    </row>
    <row r="3" spans="1:18" ht="15.75" x14ac:dyDescent="0.25">
      <c r="A3" s="29"/>
      <c r="B3" s="29"/>
      <c r="C3" s="29"/>
      <c r="D3" s="29"/>
      <c r="E3" s="29"/>
      <c r="F3" s="29"/>
      <c r="G3" s="29"/>
      <c r="H3" s="47"/>
      <c r="K3" s="29"/>
      <c r="L3" s="29"/>
      <c r="M3" s="29"/>
      <c r="N3" s="29"/>
      <c r="O3" s="29"/>
    </row>
    <row r="4" spans="1:18" ht="35.25" customHeight="1" x14ac:dyDescent="0.25">
      <c r="A4" s="408" t="s">
        <v>130</v>
      </c>
      <c r="B4" s="408" t="s">
        <v>135</v>
      </c>
      <c r="C4" s="409" t="s">
        <v>296</v>
      </c>
      <c r="D4" s="409"/>
      <c r="E4" s="409"/>
      <c r="F4" s="409"/>
      <c r="G4" s="409" t="s">
        <v>297</v>
      </c>
      <c r="H4" s="409"/>
      <c r="I4" s="409"/>
      <c r="J4" s="409"/>
      <c r="K4" s="410" t="s">
        <v>298</v>
      </c>
      <c r="L4" s="409" t="s">
        <v>311</v>
      </c>
      <c r="M4" s="409"/>
      <c r="N4" s="409"/>
      <c r="O4" s="409"/>
      <c r="P4" t="s">
        <v>100</v>
      </c>
    </row>
    <row r="5" spans="1:18" ht="18.75" customHeight="1" x14ac:dyDescent="0.25">
      <c r="A5" s="408"/>
      <c r="B5" s="408"/>
      <c r="C5" s="412" t="s">
        <v>10</v>
      </c>
      <c r="D5" s="414" t="s">
        <v>8</v>
      </c>
      <c r="E5" s="415"/>
      <c r="F5" s="415"/>
      <c r="G5" s="412" t="s">
        <v>10</v>
      </c>
      <c r="H5" s="414" t="s">
        <v>8</v>
      </c>
      <c r="I5" s="415"/>
      <c r="J5" s="415"/>
      <c r="K5" s="411"/>
      <c r="L5" s="412" t="s">
        <v>10</v>
      </c>
      <c r="M5" s="414" t="s">
        <v>8</v>
      </c>
      <c r="N5" s="415"/>
      <c r="O5" s="415"/>
    </row>
    <row r="6" spans="1:18" ht="38.25" customHeight="1" x14ac:dyDescent="0.25">
      <c r="A6" s="408"/>
      <c r="B6" s="408"/>
      <c r="C6" s="413"/>
      <c r="D6" s="22" t="s">
        <v>69</v>
      </c>
      <c r="E6" s="22" t="s">
        <v>70</v>
      </c>
      <c r="F6" s="35" t="s">
        <v>71</v>
      </c>
      <c r="G6" s="416"/>
      <c r="H6" s="22" t="s">
        <v>69</v>
      </c>
      <c r="I6" s="22" t="s">
        <v>70</v>
      </c>
      <c r="J6" s="35" t="s">
        <v>71</v>
      </c>
      <c r="K6" s="411"/>
      <c r="L6" s="416"/>
      <c r="M6" s="22" t="s">
        <v>69</v>
      </c>
      <c r="N6" s="22" t="s">
        <v>70</v>
      </c>
      <c r="O6" s="35" t="s">
        <v>71</v>
      </c>
    </row>
    <row r="7" spans="1:18" x14ac:dyDescent="0.25">
      <c r="A7" s="77">
        <v>1</v>
      </c>
      <c r="B7" s="77">
        <v>2</v>
      </c>
      <c r="C7" s="39">
        <v>3</v>
      </c>
      <c r="D7" s="39">
        <v>4</v>
      </c>
      <c r="E7" s="39">
        <v>5</v>
      </c>
      <c r="F7" s="76">
        <v>6</v>
      </c>
      <c r="G7" s="39">
        <v>7</v>
      </c>
      <c r="H7" s="39">
        <v>8</v>
      </c>
      <c r="I7" s="76">
        <v>9</v>
      </c>
      <c r="J7" s="76">
        <v>10</v>
      </c>
      <c r="K7" s="80">
        <v>11</v>
      </c>
      <c r="L7" s="76">
        <v>12</v>
      </c>
      <c r="M7" s="76">
        <v>13</v>
      </c>
      <c r="N7" s="76">
        <v>14</v>
      </c>
      <c r="O7" s="76">
        <v>15</v>
      </c>
    </row>
    <row r="8" spans="1:18" x14ac:dyDescent="0.25">
      <c r="A8" s="405" t="s">
        <v>115</v>
      </c>
      <c r="B8" s="36" t="s">
        <v>72</v>
      </c>
      <c r="C8" s="38">
        <f>D8+E8+F8</f>
        <v>9</v>
      </c>
      <c r="D8" s="37"/>
      <c r="E8" s="25">
        <v>9</v>
      </c>
      <c r="F8" s="25"/>
      <c r="G8" s="28">
        <f>H8+I8+J8</f>
        <v>6089656.6800000006</v>
      </c>
      <c r="H8" s="24"/>
      <c r="I8" s="26">
        <f>'Обоснование ЗП'!J33</f>
        <v>5522619.9600000009</v>
      </c>
      <c r="J8" s="26">
        <f>'Обоснование ЗП'!J55</f>
        <v>567036.72</v>
      </c>
      <c r="K8" s="81"/>
      <c r="L8" s="28">
        <f>M8+N8+O8</f>
        <v>1839076.3173600002</v>
      </c>
      <c r="M8" s="26"/>
      <c r="N8" s="26">
        <f>I8*30.2/100</f>
        <v>1667831.2279200002</v>
      </c>
      <c r="O8" s="26">
        <f>J8*30.2/100</f>
        <v>171245.08943999998</v>
      </c>
      <c r="P8" s="59">
        <f>G8/C8/12</f>
        <v>56385.71</v>
      </c>
      <c r="Q8" s="55">
        <f>N8+O8</f>
        <v>1839076.3173600002</v>
      </c>
    </row>
    <row r="9" spans="1:18" x14ac:dyDescent="0.25">
      <c r="A9" s="405"/>
      <c r="B9" s="36" t="s">
        <v>131</v>
      </c>
      <c r="C9" s="38">
        <f t="shared" ref="C9:C67" si="0">D9+E9+F9</f>
        <v>49</v>
      </c>
      <c r="D9" s="37"/>
      <c r="E9" s="25">
        <v>47</v>
      </c>
      <c r="F9" s="25">
        <v>2</v>
      </c>
      <c r="G9" s="28">
        <f t="shared" ref="G9:G69" si="1">H9+I9+J9</f>
        <v>30668427.719999995</v>
      </c>
      <c r="H9" s="24"/>
      <c r="I9" s="26">
        <f>I64-I21</f>
        <v>27700503.599999994</v>
      </c>
      <c r="J9" s="26">
        <f>J64-J21</f>
        <v>2967924.1199999996</v>
      </c>
      <c r="K9" s="81"/>
      <c r="L9" s="28">
        <f t="shared" ref="L9:L12" si="2">M9+N9+O9</f>
        <v>9261865.1714399979</v>
      </c>
      <c r="M9" s="26"/>
      <c r="N9" s="26">
        <f t="shared" ref="N9:N12" si="3">I9*30.2/100</f>
        <v>8365552.0871999981</v>
      </c>
      <c r="O9" s="26">
        <f t="shared" ref="O9:O12" si="4">J9*30.2/100</f>
        <v>896313.08423999976</v>
      </c>
      <c r="P9" s="59">
        <f>G9/C9/12</f>
        <v>52157.189999999995</v>
      </c>
      <c r="Q9" s="55">
        <f>N9+O9</f>
        <v>9261865.1714399979</v>
      </c>
    </row>
    <row r="10" spans="1:18" x14ac:dyDescent="0.25">
      <c r="A10" s="405"/>
      <c r="B10" s="36" t="s">
        <v>74</v>
      </c>
      <c r="C10" s="38">
        <f t="shared" si="0"/>
        <v>86</v>
      </c>
      <c r="D10" s="37"/>
      <c r="E10" s="25">
        <v>85</v>
      </c>
      <c r="F10" s="25">
        <v>1</v>
      </c>
      <c r="G10" s="28">
        <f t="shared" si="1"/>
        <v>32362622.159999996</v>
      </c>
      <c r="H10" s="24"/>
      <c r="I10" s="26">
        <f>I65-I22</f>
        <v>30626963.279999997</v>
      </c>
      <c r="J10" s="26">
        <f t="shared" ref="J10:J11" si="5">J65-J22</f>
        <v>1735658.88</v>
      </c>
      <c r="K10" s="81"/>
      <c r="L10" s="28">
        <f t="shared" si="2"/>
        <v>9773511.8923199996</v>
      </c>
      <c r="M10" s="26"/>
      <c r="N10" s="26">
        <f t="shared" si="3"/>
        <v>9249342.9105599988</v>
      </c>
      <c r="O10" s="26">
        <f t="shared" si="4"/>
        <v>524168.98176</v>
      </c>
      <c r="P10" s="59">
        <f t="shared" ref="P10:P11" si="6">G10/C10/12</f>
        <v>31359.129999999994</v>
      </c>
      <c r="Q10" s="55">
        <f t="shared" ref="Q10:Q12" si="7">N10+O10</f>
        <v>9773511.8923199996</v>
      </c>
    </row>
    <row r="11" spans="1:18" x14ac:dyDescent="0.25">
      <c r="A11" s="405"/>
      <c r="B11" s="36" t="s">
        <v>75</v>
      </c>
      <c r="C11" s="38">
        <f t="shared" si="0"/>
        <v>21</v>
      </c>
      <c r="D11" s="37"/>
      <c r="E11" s="25">
        <v>21</v>
      </c>
      <c r="F11" s="25"/>
      <c r="G11" s="28">
        <f t="shared" si="1"/>
        <v>7151538.2400000002</v>
      </c>
      <c r="H11" s="24"/>
      <c r="I11" s="26">
        <f>I66-I23</f>
        <v>7111460.1600000001</v>
      </c>
      <c r="J11" s="26">
        <f t="shared" si="5"/>
        <v>40078.079999999994</v>
      </c>
      <c r="K11" s="81"/>
      <c r="L11" s="28">
        <f t="shared" si="2"/>
        <v>2159764.5484799999</v>
      </c>
      <c r="M11" s="26"/>
      <c r="N11" s="26">
        <f t="shared" si="3"/>
        <v>2147660.96832</v>
      </c>
      <c r="O11" s="26">
        <f t="shared" si="4"/>
        <v>12103.580159999998</v>
      </c>
      <c r="P11" s="59">
        <f t="shared" si="6"/>
        <v>28379.119999999999</v>
      </c>
      <c r="Q11" s="55">
        <f t="shared" si="7"/>
        <v>2159764.5484799999</v>
      </c>
    </row>
    <row r="12" spans="1:18" x14ac:dyDescent="0.25">
      <c r="A12" s="405"/>
      <c r="B12" s="36" t="s">
        <v>129</v>
      </c>
      <c r="C12" s="38">
        <f t="shared" si="0"/>
        <v>81</v>
      </c>
      <c r="D12" s="37"/>
      <c r="E12" s="25">
        <v>74</v>
      </c>
      <c r="F12" s="25">
        <v>7</v>
      </c>
      <c r="G12" s="28">
        <f t="shared" si="1"/>
        <v>15426728.639999999</v>
      </c>
      <c r="H12" s="24"/>
      <c r="I12" s="26">
        <f>I68-I24</f>
        <v>13194802.799999999</v>
      </c>
      <c r="J12" s="26">
        <f>J68-J24</f>
        <v>2231925.84</v>
      </c>
      <c r="K12" s="81"/>
      <c r="L12" s="28">
        <f t="shared" si="2"/>
        <v>4658872.049279999</v>
      </c>
      <c r="M12" s="26"/>
      <c r="N12" s="26">
        <f t="shared" si="3"/>
        <v>3984830.4455999993</v>
      </c>
      <c r="O12" s="26">
        <f t="shared" si="4"/>
        <v>674041.60368000006</v>
      </c>
      <c r="Q12" s="55">
        <f t="shared" si="7"/>
        <v>4658872.049279999</v>
      </c>
    </row>
    <row r="13" spans="1:18" x14ac:dyDescent="0.25">
      <c r="A13" s="401" t="s">
        <v>76</v>
      </c>
      <c r="B13" s="401"/>
      <c r="C13" s="38">
        <f t="shared" si="0"/>
        <v>246</v>
      </c>
      <c r="D13" s="38">
        <f>SUM(D8:D12)</f>
        <v>0</v>
      </c>
      <c r="E13" s="38">
        <f>SUM(E8:E12)</f>
        <v>236</v>
      </c>
      <c r="F13" s="38">
        <f>SUM(F8:F12)</f>
        <v>10</v>
      </c>
      <c r="G13" s="28">
        <f>H13+I13+J13</f>
        <v>91698973.439999983</v>
      </c>
      <c r="H13" s="28">
        <f>SUM(H8:H12)</f>
        <v>0</v>
      </c>
      <c r="I13" s="28">
        <f>SUM(I8:I12)</f>
        <v>84156349.799999982</v>
      </c>
      <c r="J13" s="28">
        <f>SUM(J8:J12)</f>
        <v>7542623.6399999997</v>
      </c>
      <c r="K13" s="82">
        <f t="shared" ref="K13:R13" si="8">SUM(K8:K12)</f>
        <v>0</v>
      </c>
      <c r="L13" s="27">
        <f>M13+N13+O13</f>
        <v>27693089.978879996</v>
      </c>
      <c r="M13" s="28">
        <f t="shared" si="8"/>
        <v>0</v>
      </c>
      <c r="N13" s="28">
        <f t="shared" si="8"/>
        <v>25415217.639599998</v>
      </c>
      <c r="O13" s="28">
        <f t="shared" si="8"/>
        <v>2277872.33928</v>
      </c>
      <c r="P13" s="28">
        <f t="shared" si="8"/>
        <v>168281.15</v>
      </c>
      <c r="Q13" s="28">
        <f t="shared" si="8"/>
        <v>27693089.978879996</v>
      </c>
      <c r="R13" s="28">
        <f t="shared" si="8"/>
        <v>0</v>
      </c>
    </row>
    <row r="14" spans="1:18" hidden="1" x14ac:dyDescent="0.25">
      <c r="A14" s="405" t="s">
        <v>116</v>
      </c>
      <c r="B14" s="36" t="s">
        <v>72</v>
      </c>
      <c r="C14" s="38">
        <f t="shared" si="0"/>
        <v>0</v>
      </c>
      <c r="D14" s="37"/>
      <c r="E14" s="37"/>
      <c r="F14" s="25"/>
      <c r="G14" s="28">
        <f t="shared" si="1"/>
        <v>0</v>
      </c>
      <c r="H14" s="24"/>
      <c r="I14" s="249"/>
      <c r="J14" s="249"/>
      <c r="K14" s="81"/>
      <c r="L14" s="27">
        <f t="shared" ref="L14:L68" si="9">M14+N14+O14</f>
        <v>0</v>
      </c>
      <c r="M14" s="26"/>
      <c r="N14" s="26"/>
      <c r="O14" s="26"/>
      <c r="Q14" s="55">
        <f>N14+O14</f>
        <v>0</v>
      </c>
    </row>
    <row r="15" spans="1:18" hidden="1" x14ac:dyDescent="0.25">
      <c r="A15" s="405"/>
      <c r="B15" s="36" t="s">
        <v>131</v>
      </c>
      <c r="C15" s="38">
        <f t="shared" si="0"/>
        <v>0</v>
      </c>
      <c r="D15" s="37"/>
      <c r="E15" s="37"/>
      <c r="F15" s="25"/>
      <c r="G15" s="28">
        <f t="shared" si="1"/>
        <v>0</v>
      </c>
      <c r="H15" s="24"/>
      <c r="I15" s="249"/>
      <c r="J15" s="249"/>
      <c r="K15" s="81"/>
      <c r="L15" s="27">
        <f t="shared" si="9"/>
        <v>0</v>
      </c>
      <c r="M15" s="26"/>
      <c r="N15" s="26"/>
      <c r="O15" s="26"/>
      <c r="P15" s="59" t="e">
        <f>G15/C15/12</f>
        <v>#DIV/0!</v>
      </c>
      <c r="Q15" s="55">
        <f t="shared" ref="Q15:Q18" si="10">N15+O15</f>
        <v>0</v>
      </c>
    </row>
    <row r="16" spans="1:18" hidden="1" x14ac:dyDescent="0.25">
      <c r="A16" s="405"/>
      <c r="B16" s="36" t="s">
        <v>74</v>
      </c>
      <c r="C16" s="38">
        <f t="shared" si="0"/>
        <v>0</v>
      </c>
      <c r="D16" s="37"/>
      <c r="E16" s="37"/>
      <c r="F16" s="37"/>
      <c r="G16" s="28">
        <f t="shared" si="1"/>
        <v>0</v>
      </c>
      <c r="H16" s="24"/>
      <c r="I16" s="249"/>
      <c r="J16" s="249"/>
      <c r="K16" s="81"/>
      <c r="L16" s="27">
        <f t="shared" si="9"/>
        <v>0</v>
      </c>
      <c r="M16" s="26"/>
      <c r="N16" s="26"/>
      <c r="O16" s="26"/>
      <c r="P16" s="59" t="e">
        <f t="shared" ref="P16:P17" si="11">G16/C16/12</f>
        <v>#DIV/0!</v>
      </c>
      <c r="Q16" s="55">
        <f t="shared" si="10"/>
        <v>0</v>
      </c>
    </row>
    <row r="17" spans="1:21" hidden="1" x14ac:dyDescent="0.25">
      <c r="A17" s="405"/>
      <c r="B17" s="36" t="s">
        <v>75</v>
      </c>
      <c r="C17" s="38">
        <f t="shared" si="0"/>
        <v>0</v>
      </c>
      <c r="D17" s="37"/>
      <c r="E17" s="37"/>
      <c r="F17" s="37"/>
      <c r="G17" s="28">
        <f t="shared" si="1"/>
        <v>0</v>
      </c>
      <c r="H17" s="24"/>
      <c r="I17" s="249"/>
      <c r="J17" s="249"/>
      <c r="K17" s="81"/>
      <c r="L17" s="27">
        <f t="shared" si="9"/>
        <v>0</v>
      </c>
      <c r="M17" s="26"/>
      <c r="N17" s="26"/>
      <c r="O17" s="26"/>
      <c r="P17" s="59" t="e">
        <f t="shared" si="11"/>
        <v>#DIV/0!</v>
      </c>
      <c r="Q17" s="55">
        <f t="shared" si="10"/>
        <v>0</v>
      </c>
    </row>
    <row r="18" spans="1:21" hidden="1" x14ac:dyDescent="0.25">
      <c r="A18" s="405"/>
      <c r="B18" s="36" t="s">
        <v>129</v>
      </c>
      <c r="C18" s="38">
        <f t="shared" si="0"/>
        <v>0</v>
      </c>
      <c r="D18" s="37"/>
      <c r="E18" s="37"/>
      <c r="F18" s="37"/>
      <c r="G18" s="28">
        <f t="shared" si="1"/>
        <v>0</v>
      </c>
      <c r="H18" s="24"/>
      <c r="I18" s="249"/>
      <c r="J18" s="249"/>
      <c r="K18" s="81"/>
      <c r="L18" s="27">
        <f t="shared" si="9"/>
        <v>0</v>
      </c>
      <c r="M18" s="26"/>
      <c r="N18" s="26"/>
      <c r="O18" s="26"/>
      <c r="P18" s="21"/>
      <c r="Q18" s="55">
        <f t="shared" si="10"/>
        <v>0</v>
      </c>
    </row>
    <row r="19" spans="1:21" hidden="1" x14ac:dyDescent="0.25">
      <c r="A19" s="401" t="s">
        <v>76</v>
      </c>
      <c r="B19" s="401"/>
      <c r="C19" s="38">
        <f t="shared" si="0"/>
        <v>0</v>
      </c>
      <c r="D19" s="38">
        <f>SUM(D14:D18)</f>
        <v>0</v>
      </c>
      <c r="E19" s="38">
        <f>SUM(E14:E18)</f>
        <v>0</v>
      </c>
      <c r="F19" s="38">
        <f>SUM(F14:F18)</f>
        <v>0</v>
      </c>
      <c r="G19" s="28">
        <f t="shared" si="1"/>
        <v>0</v>
      </c>
      <c r="H19" s="28">
        <f>SUM(H14:H18)</f>
        <v>0</v>
      </c>
      <c r="I19" s="250">
        <f t="shared" ref="I19:O19" si="12">SUM(I14:I18)</f>
        <v>0</v>
      </c>
      <c r="J19" s="250">
        <f t="shared" si="12"/>
        <v>0</v>
      </c>
      <c r="K19" s="82">
        <f t="shared" si="12"/>
        <v>0</v>
      </c>
      <c r="L19" s="27">
        <f t="shared" si="9"/>
        <v>0</v>
      </c>
      <c r="M19" s="28">
        <f t="shared" si="12"/>
        <v>0</v>
      </c>
      <c r="N19" s="28">
        <f t="shared" si="12"/>
        <v>0</v>
      </c>
      <c r="O19" s="28">
        <f t="shared" si="12"/>
        <v>0</v>
      </c>
      <c r="P19" s="21"/>
    </row>
    <row r="20" spans="1:21" ht="15" customHeight="1" x14ac:dyDescent="0.25">
      <c r="A20" s="405" t="s">
        <v>117</v>
      </c>
      <c r="B20" s="36" t="s">
        <v>72</v>
      </c>
      <c r="C20" s="38">
        <f t="shared" si="0"/>
        <v>0</v>
      </c>
      <c r="D20" s="37"/>
      <c r="E20" s="37"/>
      <c r="F20" s="25"/>
      <c r="G20" s="28">
        <f t="shared" si="1"/>
        <v>0</v>
      </c>
      <c r="H20" s="24"/>
      <c r="I20" s="249"/>
      <c r="J20" s="249"/>
      <c r="K20" s="81"/>
      <c r="L20" s="27">
        <f t="shared" si="9"/>
        <v>0</v>
      </c>
      <c r="M20" s="26"/>
      <c r="N20" s="26"/>
      <c r="O20" s="26"/>
      <c r="P20" s="21"/>
      <c r="Q20" s="55">
        <f>N20+O20</f>
        <v>0</v>
      </c>
      <c r="U20" s="55"/>
    </row>
    <row r="21" spans="1:21" x14ac:dyDescent="0.25">
      <c r="A21" s="405"/>
      <c r="B21" s="36" t="s">
        <v>131</v>
      </c>
      <c r="C21" s="38">
        <v>9</v>
      </c>
      <c r="D21" s="37"/>
      <c r="E21" s="37">
        <v>9</v>
      </c>
      <c r="F21" s="25"/>
      <c r="G21" s="28">
        <f t="shared" si="1"/>
        <v>1936789.9200000002</v>
      </c>
      <c r="H21" s="24"/>
      <c r="I21" s="26">
        <v>1847688.84</v>
      </c>
      <c r="J21" s="312">
        <v>89101.08</v>
      </c>
      <c r="K21" s="81"/>
      <c r="L21" s="27">
        <f>M21+N21+O21</f>
        <v>584910.55584000004</v>
      </c>
      <c r="M21" s="26"/>
      <c r="N21" s="26">
        <f t="shared" ref="N21:O24" si="13">I21*30.2/100</f>
        <v>558002.02968000004</v>
      </c>
      <c r="O21" s="26">
        <f t="shared" si="13"/>
        <v>26908.526159999998</v>
      </c>
      <c r="P21" s="59">
        <f>G21/C21/12</f>
        <v>17933.240000000002</v>
      </c>
      <c r="Q21" s="55">
        <f t="shared" ref="Q21:Q24" si="14">N21+O21</f>
        <v>584910.55584000004</v>
      </c>
    </row>
    <row r="22" spans="1:21" x14ac:dyDescent="0.25">
      <c r="A22" s="405"/>
      <c r="B22" s="36" t="s">
        <v>74</v>
      </c>
      <c r="C22" s="38">
        <f t="shared" si="0"/>
        <v>2</v>
      </c>
      <c r="D22" s="37"/>
      <c r="E22" s="37">
        <v>2</v>
      </c>
      <c r="F22" s="37"/>
      <c r="G22" s="28">
        <f t="shared" si="1"/>
        <v>409193.51999999996</v>
      </c>
      <c r="H22" s="24"/>
      <c r="I22" s="26">
        <v>383491.92</v>
      </c>
      <c r="J22" s="312">
        <v>25701.599999999999</v>
      </c>
      <c r="K22" s="81"/>
      <c r="L22" s="27">
        <f t="shared" si="9"/>
        <v>123576.44303999998</v>
      </c>
      <c r="M22" s="26"/>
      <c r="N22" s="26">
        <f t="shared" si="13"/>
        <v>115814.55983999999</v>
      </c>
      <c r="O22" s="26">
        <f t="shared" si="13"/>
        <v>7761.8831999999993</v>
      </c>
      <c r="P22" s="21"/>
      <c r="Q22" s="55">
        <f t="shared" si="14"/>
        <v>123576.44303999998</v>
      </c>
      <c r="U22" s="55"/>
    </row>
    <row r="23" spans="1:21" x14ac:dyDescent="0.25">
      <c r="A23" s="405"/>
      <c r="B23" s="36" t="s">
        <v>75</v>
      </c>
      <c r="C23" s="365">
        <f t="shared" si="0"/>
        <v>0</v>
      </c>
      <c r="D23" s="37"/>
      <c r="E23" s="37"/>
      <c r="F23" s="37"/>
      <c r="G23" s="28">
        <f t="shared" si="1"/>
        <v>0</v>
      </c>
      <c r="H23" s="24"/>
      <c r="I23" s="312"/>
      <c r="J23" s="312"/>
      <c r="K23" s="81"/>
      <c r="L23" s="27">
        <f t="shared" si="9"/>
        <v>0</v>
      </c>
      <c r="M23" s="26"/>
      <c r="N23" s="26">
        <f t="shared" si="13"/>
        <v>0</v>
      </c>
      <c r="O23" s="26">
        <f t="shared" si="13"/>
        <v>0</v>
      </c>
      <c r="P23" s="21"/>
      <c r="Q23" s="55">
        <f t="shared" si="14"/>
        <v>0</v>
      </c>
      <c r="T23" s="59"/>
    </row>
    <row r="24" spans="1:21" x14ac:dyDescent="0.25">
      <c r="A24" s="405"/>
      <c r="B24" s="36" t="s">
        <v>129</v>
      </c>
      <c r="C24" s="365">
        <f t="shared" si="0"/>
        <v>3</v>
      </c>
      <c r="D24" s="37"/>
      <c r="E24" s="37">
        <v>3</v>
      </c>
      <c r="F24" s="37"/>
      <c r="G24" s="28">
        <f t="shared" si="1"/>
        <v>905718.24</v>
      </c>
      <c r="H24" s="24"/>
      <c r="I24" s="312">
        <v>769926.6</v>
      </c>
      <c r="J24" s="312">
        <v>135791.64000000001</v>
      </c>
      <c r="K24" s="81"/>
      <c r="L24" s="27">
        <f t="shared" si="9"/>
        <v>273526.90847999998</v>
      </c>
      <c r="M24" s="26"/>
      <c r="N24" s="26">
        <f t="shared" si="13"/>
        <v>232517.83319999999</v>
      </c>
      <c r="O24" s="26">
        <f t="shared" si="13"/>
        <v>41009.075280000005</v>
      </c>
      <c r="P24" s="21"/>
      <c r="Q24" s="55">
        <f t="shared" si="14"/>
        <v>273526.90847999998</v>
      </c>
    </row>
    <row r="25" spans="1:21" x14ac:dyDescent="0.25">
      <c r="A25" s="401" t="s">
        <v>76</v>
      </c>
      <c r="B25" s="401"/>
      <c r="C25" s="38">
        <f t="shared" si="0"/>
        <v>14</v>
      </c>
      <c r="D25" s="38">
        <f>SUM(D20:D24)</f>
        <v>0</v>
      </c>
      <c r="E25" s="38">
        <f>SUM(E20:E24)</f>
        <v>14</v>
      </c>
      <c r="F25" s="38">
        <f>SUM(F20:F24)</f>
        <v>0</v>
      </c>
      <c r="G25" s="28">
        <f>H25+I25+J25</f>
        <v>3251701.68</v>
      </c>
      <c r="H25" s="28">
        <f>SUM(H20:H24)</f>
        <v>0</v>
      </c>
      <c r="I25" s="28">
        <f>SUM(I21:I24)</f>
        <v>3001107.3600000003</v>
      </c>
      <c r="J25" s="28">
        <f>SUM(J20:J24)</f>
        <v>250594.32</v>
      </c>
      <c r="K25" s="82">
        <f t="shared" ref="K25" si="15">SUM(K20:K24)</f>
        <v>0</v>
      </c>
      <c r="L25" s="27">
        <f t="shared" si="9"/>
        <v>982013.90736000007</v>
      </c>
      <c r="M25" s="28">
        <f t="shared" ref="M25" si="16">SUM(M20:M24)</f>
        <v>0</v>
      </c>
      <c r="N25" s="28">
        <f t="shared" ref="N25" si="17">SUM(N20:N24)</f>
        <v>906334.42272000003</v>
      </c>
      <c r="O25" s="28">
        <f t="shared" ref="O25" si="18">SUM(O20:O24)</f>
        <v>75679.48464000001</v>
      </c>
      <c r="P25" s="21"/>
    </row>
    <row r="26" spans="1:21" ht="15" hidden="1" customHeight="1" x14ac:dyDescent="0.25">
      <c r="A26" s="405" t="s">
        <v>118</v>
      </c>
      <c r="B26" s="36" t="s">
        <v>72</v>
      </c>
      <c r="C26" s="38">
        <f t="shared" si="0"/>
        <v>0</v>
      </c>
      <c r="D26" s="37"/>
      <c r="E26" s="37"/>
      <c r="F26" s="25"/>
      <c r="G26" s="28">
        <f t="shared" si="1"/>
        <v>0</v>
      </c>
      <c r="H26" s="24"/>
      <c r="I26" s="249"/>
      <c r="J26" s="249"/>
      <c r="K26" s="81"/>
      <c r="L26" s="27">
        <f t="shared" si="9"/>
        <v>0</v>
      </c>
      <c r="M26" s="26"/>
      <c r="N26" s="26"/>
      <c r="O26" s="26"/>
      <c r="P26" s="21"/>
      <c r="Q26" s="55">
        <f>N26+O26</f>
        <v>0</v>
      </c>
    </row>
    <row r="27" spans="1:21" hidden="1" x14ac:dyDescent="0.25">
      <c r="A27" s="405"/>
      <c r="B27" s="36" t="s">
        <v>131</v>
      </c>
      <c r="C27" s="38">
        <f t="shared" si="0"/>
        <v>0</v>
      </c>
      <c r="D27" s="37"/>
      <c r="E27" s="37"/>
      <c r="F27" s="25"/>
      <c r="G27" s="28">
        <f t="shared" si="1"/>
        <v>0</v>
      </c>
      <c r="H27" s="24"/>
      <c r="I27" s="249"/>
      <c r="J27" s="249"/>
      <c r="K27" s="81"/>
      <c r="L27" s="27">
        <f t="shared" si="9"/>
        <v>0</v>
      </c>
      <c r="M27" s="26"/>
      <c r="N27" s="26"/>
      <c r="O27" s="26"/>
      <c r="P27" s="59" t="e">
        <f>G27/C27/12</f>
        <v>#DIV/0!</v>
      </c>
      <c r="Q27" s="55">
        <f t="shared" ref="Q27:Q30" si="19">N27+O27</f>
        <v>0</v>
      </c>
    </row>
    <row r="28" spans="1:21" hidden="1" x14ac:dyDescent="0.25">
      <c r="A28" s="405"/>
      <c r="B28" s="36" t="s">
        <v>74</v>
      </c>
      <c r="C28" s="38">
        <f t="shared" si="0"/>
        <v>0</v>
      </c>
      <c r="D28" s="37"/>
      <c r="E28" s="37"/>
      <c r="F28" s="37"/>
      <c r="G28" s="28">
        <f t="shared" si="1"/>
        <v>0</v>
      </c>
      <c r="H28" s="24"/>
      <c r="I28" s="249"/>
      <c r="J28" s="249"/>
      <c r="K28" s="81"/>
      <c r="L28" s="27">
        <f t="shared" si="9"/>
        <v>0</v>
      </c>
      <c r="M28" s="26"/>
      <c r="N28" s="26"/>
      <c r="O28" s="26"/>
      <c r="P28" s="21"/>
      <c r="Q28" s="55">
        <f t="shared" si="19"/>
        <v>0</v>
      </c>
    </row>
    <row r="29" spans="1:21" hidden="1" x14ac:dyDescent="0.25">
      <c r="A29" s="405"/>
      <c r="B29" s="36" t="s">
        <v>75</v>
      </c>
      <c r="C29" s="38">
        <f t="shared" si="0"/>
        <v>0</v>
      </c>
      <c r="D29" s="37"/>
      <c r="E29" s="37"/>
      <c r="F29" s="37"/>
      <c r="G29" s="28">
        <f t="shared" si="1"/>
        <v>0</v>
      </c>
      <c r="H29" s="24"/>
      <c r="I29" s="251"/>
      <c r="J29" s="251"/>
      <c r="K29" s="81"/>
      <c r="L29" s="27">
        <f t="shared" si="9"/>
        <v>0</v>
      </c>
      <c r="M29" s="26"/>
      <c r="N29" s="26"/>
      <c r="O29" s="26"/>
      <c r="P29" s="21"/>
      <c r="Q29" s="55">
        <f t="shared" si="19"/>
        <v>0</v>
      </c>
    </row>
    <row r="30" spans="1:21" hidden="1" x14ac:dyDescent="0.25">
      <c r="A30" s="405"/>
      <c r="B30" s="36" t="s">
        <v>129</v>
      </c>
      <c r="C30" s="38">
        <f t="shared" si="0"/>
        <v>0</v>
      </c>
      <c r="D30" s="37"/>
      <c r="E30" s="37"/>
      <c r="F30" s="37"/>
      <c r="G30" s="28">
        <f t="shared" si="1"/>
        <v>0</v>
      </c>
      <c r="H30" s="24"/>
      <c r="I30" s="251"/>
      <c r="J30" s="251"/>
      <c r="K30" s="81"/>
      <c r="L30" s="27">
        <f t="shared" si="9"/>
        <v>0</v>
      </c>
      <c r="M30" s="26"/>
      <c r="N30" s="26"/>
      <c r="O30" s="26"/>
      <c r="P30" s="21"/>
      <c r="Q30" s="55">
        <f t="shared" si="19"/>
        <v>0</v>
      </c>
    </row>
    <row r="31" spans="1:21" hidden="1" x14ac:dyDescent="0.25">
      <c r="A31" s="401" t="s">
        <v>76</v>
      </c>
      <c r="B31" s="401"/>
      <c r="C31" s="38">
        <f t="shared" si="0"/>
        <v>0</v>
      </c>
      <c r="D31" s="38">
        <f>SUM(D26:D30)</f>
        <v>0</v>
      </c>
      <c r="E31" s="38">
        <f>SUM(E26:E30)</f>
        <v>0</v>
      </c>
      <c r="F31" s="38">
        <f>SUM(F26:F30)</f>
        <v>0</v>
      </c>
      <c r="G31" s="28">
        <f t="shared" si="1"/>
        <v>0</v>
      </c>
      <c r="H31" s="28">
        <f>SUM(H26:H30)</f>
        <v>0</v>
      </c>
      <c r="I31" s="250">
        <f t="shared" ref="I31:O31" si="20">SUM(I26:I30)</f>
        <v>0</v>
      </c>
      <c r="J31" s="250">
        <f t="shared" si="20"/>
        <v>0</v>
      </c>
      <c r="K31" s="82">
        <f t="shared" si="20"/>
        <v>0</v>
      </c>
      <c r="L31" s="27">
        <f t="shared" si="9"/>
        <v>0</v>
      </c>
      <c r="M31" s="28">
        <f t="shared" si="20"/>
        <v>0</v>
      </c>
      <c r="N31" s="28">
        <f t="shared" si="20"/>
        <v>0</v>
      </c>
      <c r="O31" s="28">
        <f t="shared" si="20"/>
        <v>0</v>
      </c>
      <c r="P31" s="21"/>
    </row>
    <row r="32" spans="1:21" ht="15" hidden="1" customHeight="1" x14ac:dyDescent="0.25">
      <c r="A32" s="405" t="s">
        <v>119</v>
      </c>
      <c r="B32" s="36" t="s">
        <v>72</v>
      </c>
      <c r="C32" s="38">
        <f t="shared" si="0"/>
        <v>0</v>
      </c>
      <c r="D32" s="37"/>
      <c r="E32" s="37"/>
      <c r="F32" s="25"/>
      <c r="G32" s="28">
        <f t="shared" si="1"/>
        <v>0</v>
      </c>
      <c r="H32" s="24"/>
      <c r="I32" s="249"/>
      <c r="J32" s="249"/>
      <c r="K32" s="81"/>
      <c r="L32" s="27">
        <f t="shared" si="9"/>
        <v>0</v>
      </c>
      <c r="M32" s="26"/>
      <c r="N32" s="26"/>
      <c r="O32" s="26"/>
      <c r="P32" s="21"/>
      <c r="Q32" s="55">
        <f>N32+O32</f>
        <v>0</v>
      </c>
    </row>
    <row r="33" spans="1:17" hidden="1" x14ac:dyDescent="0.25">
      <c r="A33" s="405"/>
      <c r="B33" s="36" t="s">
        <v>131</v>
      </c>
      <c r="C33" s="38">
        <f t="shared" si="0"/>
        <v>0</v>
      </c>
      <c r="D33" s="37"/>
      <c r="E33" s="37"/>
      <c r="F33" s="25"/>
      <c r="G33" s="28">
        <f t="shared" si="1"/>
        <v>0</v>
      </c>
      <c r="H33" s="24"/>
      <c r="I33" s="249"/>
      <c r="J33" s="249"/>
      <c r="K33" s="81"/>
      <c r="L33" s="27">
        <f t="shared" si="9"/>
        <v>0</v>
      </c>
      <c r="M33" s="26"/>
      <c r="N33" s="26"/>
      <c r="O33" s="26"/>
      <c r="P33" s="59" t="e">
        <f>G33/C33/12</f>
        <v>#DIV/0!</v>
      </c>
      <c r="Q33" s="55">
        <f t="shared" ref="Q33:Q36" si="21">N33+O33</f>
        <v>0</v>
      </c>
    </row>
    <row r="34" spans="1:17" hidden="1" x14ac:dyDescent="0.25">
      <c r="A34" s="405"/>
      <c r="B34" s="36" t="s">
        <v>74</v>
      </c>
      <c r="C34" s="38">
        <f t="shared" si="0"/>
        <v>0</v>
      </c>
      <c r="D34" s="37"/>
      <c r="E34" s="37"/>
      <c r="F34" s="37"/>
      <c r="G34" s="28">
        <f t="shared" si="1"/>
        <v>0</v>
      </c>
      <c r="H34" s="24"/>
      <c r="I34" s="249"/>
      <c r="J34" s="249"/>
      <c r="K34" s="81"/>
      <c r="L34" s="27">
        <f t="shared" si="9"/>
        <v>0</v>
      </c>
      <c r="M34" s="26"/>
      <c r="N34" s="26"/>
      <c r="O34" s="26"/>
      <c r="P34" s="21"/>
      <c r="Q34" s="55">
        <f t="shared" si="21"/>
        <v>0</v>
      </c>
    </row>
    <row r="35" spans="1:17" hidden="1" x14ac:dyDescent="0.25">
      <c r="A35" s="405"/>
      <c r="B35" s="36" t="s">
        <v>75</v>
      </c>
      <c r="C35" s="38">
        <f t="shared" si="0"/>
        <v>0</v>
      </c>
      <c r="D35" s="37"/>
      <c r="E35" s="37"/>
      <c r="F35" s="37"/>
      <c r="G35" s="28">
        <f t="shared" si="1"/>
        <v>0</v>
      </c>
      <c r="H35" s="24"/>
      <c r="I35" s="251"/>
      <c r="J35" s="251"/>
      <c r="K35" s="81"/>
      <c r="L35" s="27">
        <f t="shared" si="9"/>
        <v>0</v>
      </c>
      <c r="M35" s="26"/>
      <c r="N35" s="26"/>
      <c r="O35" s="26"/>
      <c r="P35" s="21"/>
      <c r="Q35" s="55">
        <f t="shared" si="21"/>
        <v>0</v>
      </c>
    </row>
    <row r="36" spans="1:17" hidden="1" x14ac:dyDescent="0.25">
      <c r="A36" s="405"/>
      <c r="B36" s="36" t="s">
        <v>129</v>
      </c>
      <c r="C36" s="38">
        <f t="shared" si="0"/>
        <v>0</v>
      </c>
      <c r="D36" s="37"/>
      <c r="E36" s="37"/>
      <c r="F36" s="37"/>
      <c r="G36" s="28">
        <f t="shared" si="1"/>
        <v>0</v>
      </c>
      <c r="H36" s="24"/>
      <c r="I36" s="251"/>
      <c r="J36" s="251"/>
      <c r="K36" s="81"/>
      <c r="L36" s="27">
        <f t="shared" si="9"/>
        <v>0</v>
      </c>
      <c r="M36" s="26"/>
      <c r="N36" s="26"/>
      <c r="O36" s="26"/>
      <c r="P36" s="21"/>
      <c r="Q36" s="55">
        <f t="shared" si="21"/>
        <v>0</v>
      </c>
    </row>
    <row r="37" spans="1:17" hidden="1" x14ac:dyDescent="0.25">
      <c r="A37" s="401" t="s">
        <v>76</v>
      </c>
      <c r="B37" s="401"/>
      <c r="C37" s="38">
        <f t="shared" si="0"/>
        <v>0</v>
      </c>
      <c r="D37" s="38">
        <f>SUM(D32:D36)</f>
        <v>0</v>
      </c>
      <c r="E37" s="38">
        <f>SUM(E32:E36)</f>
        <v>0</v>
      </c>
      <c r="F37" s="38">
        <f>SUM(F32:F36)</f>
        <v>0</v>
      </c>
      <c r="G37" s="28">
        <f t="shared" si="1"/>
        <v>0</v>
      </c>
      <c r="H37" s="28">
        <f>SUM(H32:H36)</f>
        <v>0</v>
      </c>
      <c r="I37" s="250">
        <f t="shared" ref="I37" si="22">SUM(I32:I36)</f>
        <v>0</v>
      </c>
      <c r="J37" s="250">
        <f t="shared" ref="J37" si="23">SUM(J32:J36)</f>
        <v>0</v>
      </c>
      <c r="K37" s="82">
        <f t="shared" ref="K37" si="24">SUM(K32:K36)</f>
        <v>0</v>
      </c>
      <c r="L37" s="27">
        <f t="shared" si="9"/>
        <v>0</v>
      </c>
      <c r="M37" s="28">
        <f t="shared" ref="M37" si="25">SUM(M32:M36)</f>
        <v>0</v>
      </c>
      <c r="N37" s="28">
        <f t="shared" ref="N37" si="26">SUM(N32:N36)</f>
        <v>0</v>
      </c>
      <c r="O37" s="28">
        <f t="shared" ref="O37" si="27">SUM(O32:O36)</f>
        <v>0</v>
      </c>
      <c r="P37" s="21"/>
    </row>
    <row r="38" spans="1:17" ht="15" hidden="1" customHeight="1" x14ac:dyDescent="0.25">
      <c r="A38" s="405" t="s">
        <v>120</v>
      </c>
      <c r="B38" s="36" t="s">
        <v>72</v>
      </c>
      <c r="C38" s="38">
        <f t="shared" si="0"/>
        <v>0</v>
      </c>
      <c r="D38" s="37"/>
      <c r="E38" s="37"/>
      <c r="F38" s="25"/>
      <c r="G38" s="28">
        <f t="shared" si="1"/>
        <v>0</v>
      </c>
      <c r="H38" s="24"/>
      <c r="I38" s="249"/>
      <c r="J38" s="249"/>
      <c r="K38" s="81"/>
      <c r="L38" s="27">
        <f t="shared" si="9"/>
        <v>0</v>
      </c>
      <c r="M38" s="26"/>
      <c r="N38" s="26"/>
      <c r="O38" s="26"/>
      <c r="P38" s="21"/>
      <c r="Q38" s="55">
        <f>N38+O38</f>
        <v>0</v>
      </c>
    </row>
    <row r="39" spans="1:17" hidden="1" x14ac:dyDescent="0.25">
      <c r="A39" s="405"/>
      <c r="B39" s="36" t="s">
        <v>131</v>
      </c>
      <c r="C39" s="38">
        <f t="shared" si="0"/>
        <v>0</v>
      </c>
      <c r="D39" s="37"/>
      <c r="E39" s="37"/>
      <c r="F39" s="25"/>
      <c r="G39" s="28">
        <f t="shared" si="1"/>
        <v>0</v>
      </c>
      <c r="H39" s="24"/>
      <c r="I39" s="249"/>
      <c r="J39" s="249"/>
      <c r="K39" s="81"/>
      <c r="L39" s="27">
        <f t="shared" si="9"/>
        <v>0</v>
      </c>
      <c r="M39" s="26"/>
      <c r="N39" s="26"/>
      <c r="O39" s="26"/>
      <c r="P39" s="59" t="e">
        <f>G39/C39/12</f>
        <v>#DIV/0!</v>
      </c>
      <c r="Q39" s="55">
        <f t="shared" ref="Q39:Q42" si="28">N39+O39</f>
        <v>0</v>
      </c>
    </row>
    <row r="40" spans="1:17" hidden="1" x14ac:dyDescent="0.25">
      <c r="A40" s="405"/>
      <c r="B40" s="36" t="s">
        <v>74</v>
      </c>
      <c r="C40" s="38">
        <f t="shared" si="0"/>
        <v>0</v>
      </c>
      <c r="D40" s="37"/>
      <c r="E40" s="37"/>
      <c r="F40" s="37"/>
      <c r="G40" s="28">
        <f t="shared" si="1"/>
        <v>0</v>
      </c>
      <c r="H40" s="24"/>
      <c r="I40" s="249"/>
      <c r="J40" s="249"/>
      <c r="K40" s="81"/>
      <c r="L40" s="27">
        <f t="shared" si="9"/>
        <v>0</v>
      </c>
      <c r="M40" s="26"/>
      <c r="N40" s="26"/>
      <c r="O40" s="26"/>
      <c r="P40" s="21"/>
      <c r="Q40" s="55">
        <f t="shared" si="28"/>
        <v>0</v>
      </c>
    </row>
    <row r="41" spans="1:17" hidden="1" x14ac:dyDescent="0.25">
      <c r="A41" s="405"/>
      <c r="B41" s="36" t="s">
        <v>75</v>
      </c>
      <c r="C41" s="38">
        <f t="shared" si="0"/>
        <v>0</v>
      </c>
      <c r="D41" s="37"/>
      <c r="E41" s="37"/>
      <c r="F41" s="37"/>
      <c r="G41" s="28">
        <f t="shared" si="1"/>
        <v>0</v>
      </c>
      <c r="H41" s="24"/>
      <c r="I41" s="251"/>
      <c r="J41" s="251"/>
      <c r="K41" s="81"/>
      <c r="L41" s="27">
        <f t="shared" si="9"/>
        <v>0</v>
      </c>
      <c r="M41" s="26"/>
      <c r="N41" s="26"/>
      <c r="O41" s="26"/>
      <c r="P41" s="21"/>
      <c r="Q41" s="55">
        <f t="shared" si="28"/>
        <v>0</v>
      </c>
    </row>
    <row r="42" spans="1:17" hidden="1" x14ac:dyDescent="0.25">
      <c r="A42" s="405"/>
      <c r="B42" s="36" t="s">
        <v>129</v>
      </c>
      <c r="C42" s="38">
        <f t="shared" si="0"/>
        <v>0</v>
      </c>
      <c r="D42" s="37"/>
      <c r="E42" s="37"/>
      <c r="F42" s="37"/>
      <c r="G42" s="28">
        <f t="shared" si="1"/>
        <v>0</v>
      </c>
      <c r="H42" s="24"/>
      <c r="I42" s="251"/>
      <c r="J42" s="251"/>
      <c r="K42" s="81"/>
      <c r="L42" s="27">
        <f t="shared" si="9"/>
        <v>0</v>
      </c>
      <c r="M42" s="26"/>
      <c r="N42" s="26"/>
      <c r="O42" s="26"/>
      <c r="P42" s="21"/>
      <c r="Q42" s="55">
        <f t="shared" si="28"/>
        <v>0</v>
      </c>
    </row>
    <row r="43" spans="1:17" hidden="1" x14ac:dyDescent="0.25">
      <c r="A43" s="401" t="s">
        <v>76</v>
      </c>
      <c r="B43" s="401"/>
      <c r="C43" s="38">
        <f t="shared" si="0"/>
        <v>0</v>
      </c>
      <c r="D43" s="38">
        <f>SUM(D38:D42)</f>
        <v>0</v>
      </c>
      <c r="E43" s="38">
        <f>SUM(E38:E42)</f>
        <v>0</v>
      </c>
      <c r="F43" s="38">
        <f>SUM(F38:F42)</f>
        <v>0</v>
      </c>
      <c r="G43" s="28">
        <f t="shared" si="1"/>
        <v>0</v>
      </c>
      <c r="H43" s="28">
        <f>SUM(H38:H42)</f>
        <v>0</v>
      </c>
      <c r="I43" s="250">
        <f t="shared" ref="I43:O43" si="29">SUM(I38:I42)</f>
        <v>0</v>
      </c>
      <c r="J43" s="250">
        <f t="shared" si="29"/>
        <v>0</v>
      </c>
      <c r="K43" s="82">
        <f t="shared" si="29"/>
        <v>0</v>
      </c>
      <c r="L43" s="27">
        <f t="shared" si="9"/>
        <v>0</v>
      </c>
      <c r="M43" s="28">
        <f t="shared" si="29"/>
        <v>0</v>
      </c>
      <c r="N43" s="28">
        <f t="shared" si="29"/>
        <v>0</v>
      </c>
      <c r="O43" s="28">
        <f t="shared" si="29"/>
        <v>0</v>
      </c>
      <c r="P43" s="21"/>
    </row>
    <row r="44" spans="1:17" ht="15" hidden="1" customHeight="1" x14ac:dyDescent="0.25">
      <c r="A44" s="405" t="s">
        <v>121</v>
      </c>
      <c r="B44" s="36" t="s">
        <v>72</v>
      </c>
      <c r="C44" s="38">
        <f t="shared" si="0"/>
        <v>0</v>
      </c>
      <c r="D44" s="37"/>
      <c r="E44" s="37"/>
      <c r="F44" s="25"/>
      <c r="G44" s="28">
        <f t="shared" si="1"/>
        <v>0</v>
      </c>
      <c r="H44" s="24"/>
      <c r="I44" s="249"/>
      <c r="J44" s="249"/>
      <c r="K44" s="81"/>
      <c r="L44" s="27">
        <f t="shared" si="9"/>
        <v>0</v>
      </c>
      <c r="M44" s="26"/>
      <c r="N44" s="26"/>
      <c r="O44" s="26"/>
      <c r="P44" s="21"/>
      <c r="Q44" s="55">
        <f>N44+O44</f>
        <v>0</v>
      </c>
    </row>
    <row r="45" spans="1:17" hidden="1" x14ac:dyDescent="0.25">
      <c r="A45" s="405"/>
      <c r="B45" s="36" t="s">
        <v>131</v>
      </c>
      <c r="C45" s="38">
        <f t="shared" si="0"/>
        <v>0</v>
      </c>
      <c r="D45" s="37"/>
      <c r="E45" s="37"/>
      <c r="F45" s="25"/>
      <c r="G45" s="28">
        <f t="shared" si="1"/>
        <v>0</v>
      </c>
      <c r="H45" s="24"/>
      <c r="I45" s="249"/>
      <c r="J45" s="249"/>
      <c r="K45" s="81"/>
      <c r="L45" s="27">
        <f t="shared" si="9"/>
        <v>0</v>
      </c>
      <c r="M45" s="26"/>
      <c r="N45" s="26"/>
      <c r="O45" s="26"/>
      <c r="P45" s="59" t="e">
        <f>G45/C45/12</f>
        <v>#DIV/0!</v>
      </c>
      <c r="Q45" s="55">
        <f t="shared" ref="Q45:Q48" si="30">N45+O45</f>
        <v>0</v>
      </c>
    </row>
    <row r="46" spans="1:17" hidden="1" x14ac:dyDescent="0.25">
      <c r="A46" s="405"/>
      <c r="B46" s="36" t="s">
        <v>74</v>
      </c>
      <c r="C46" s="38">
        <f t="shared" si="0"/>
        <v>0</v>
      </c>
      <c r="D46" s="37"/>
      <c r="E46" s="37"/>
      <c r="F46" s="37"/>
      <c r="G46" s="28">
        <f t="shared" si="1"/>
        <v>0</v>
      </c>
      <c r="H46" s="24"/>
      <c r="I46" s="249"/>
      <c r="J46" s="249"/>
      <c r="K46" s="81"/>
      <c r="L46" s="27">
        <f t="shared" si="9"/>
        <v>0</v>
      </c>
      <c r="M46" s="26"/>
      <c r="N46" s="26"/>
      <c r="O46" s="26"/>
      <c r="P46" s="21"/>
      <c r="Q46" s="55">
        <f t="shared" si="30"/>
        <v>0</v>
      </c>
    </row>
    <row r="47" spans="1:17" hidden="1" x14ac:dyDescent="0.25">
      <c r="A47" s="405"/>
      <c r="B47" s="36" t="s">
        <v>75</v>
      </c>
      <c r="C47" s="38">
        <f t="shared" si="0"/>
        <v>0</v>
      </c>
      <c r="D47" s="37"/>
      <c r="E47" s="37"/>
      <c r="F47" s="37"/>
      <c r="G47" s="28">
        <f t="shared" si="1"/>
        <v>0</v>
      </c>
      <c r="H47" s="24"/>
      <c r="I47" s="251"/>
      <c r="J47" s="251"/>
      <c r="K47" s="81"/>
      <c r="L47" s="27">
        <f t="shared" si="9"/>
        <v>0</v>
      </c>
      <c r="M47" s="26"/>
      <c r="N47" s="26"/>
      <c r="O47" s="26"/>
      <c r="P47" s="21"/>
      <c r="Q47" s="55">
        <f t="shared" si="30"/>
        <v>0</v>
      </c>
    </row>
    <row r="48" spans="1:17" hidden="1" x14ac:dyDescent="0.25">
      <c r="A48" s="405"/>
      <c r="B48" s="36" t="s">
        <v>129</v>
      </c>
      <c r="C48" s="38">
        <f t="shared" si="0"/>
        <v>0</v>
      </c>
      <c r="D48" s="37"/>
      <c r="E48" s="37"/>
      <c r="F48" s="37"/>
      <c r="G48" s="28">
        <f t="shared" si="1"/>
        <v>0</v>
      </c>
      <c r="H48" s="24"/>
      <c r="I48" s="251"/>
      <c r="J48" s="251"/>
      <c r="K48" s="81"/>
      <c r="L48" s="27">
        <f t="shared" si="9"/>
        <v>0</v>
      </c>
      <c r="M48" s="26"/>
      <c r="N48" s="26"/>
      <c r="O48" s="26"/>
      <c r="P48" s="21"/>
      <c r="Q48" s="55">
        <f t="shared" si="30"/>
        <v>0</v>
      </c>
    </row>
    <row r="49" spans="1:17" hidden="1" x14ac:dyDescent="0.25">
      <c r="A49" s="401" t="s">
        <v>76</v>
      </c>
      <c r="B49" s="401"/>
      <c r="C49" s="38">
        <f t="shared" si="0"/>
        <v>0</v>
      </c>
      <c r="D49" s="38">
        <f>SUM(D44:D48)</f>
        <v>0</v>
      </c>
      <c r="E49" s="38">
        <f>SUM(E44:E48)</f>
        <v>0</v>
      </c>
      <c r="F49" s="38">
        <f>SUM(F44:F48)</f>
        <v>0</v>
      </c>
      <c r="G49" s="28">
        <f t="shared" si="1"/>
        <v>0</v>
      </c>
      <c r="H49" s="28">
        <f>SUM(H44:H48)</f>
        <v>0</v>
      </c>
      <c r="I49" s="250">
        <f t="shared" ref="I49:O49" si="31">SUM(I44:I48)</f>
        <v>0</v>
      </c>
      <c r="J49" s="250">
        <f t="shared" si="31"/>
        <v>0</v>
      </c>
      <c r="K49" s="82">
        <f t="shared" si="31"/>
        <v>0</v>
      </c>
      <c r="L49" s="27">
        <f t="shared" si="9"/>
        <v>0</v>
      </c>
      <c r="M49" s="28">
        <f t="shared" si="31"/>
        <v>0</v>
      </c>
      <c r="N49" s="28">
        <f t="shared" si="31"/>
        <v>0</v>
      </c>
      <c r="O49" s="28">
        <f t="shared" si="31"/>
        <v>0</v>
      </c>
      <c r="P49" s="21"/>
    </row>
    <row r="50" spans="1:17" ht="15" hidden="1" customHeight="1" x14ac:dyDescent="0.25">
      <c r="A50" s="405" t="s">
        <v>122</v>
      </c>
      <c r="B50" s="36" t="s">
        <v>72</v>
      </c>
      <c r="C50" s="38">
        <f t="shared" si="0"/>
        <v>0</v>
      </c>
      <c r="D50" s="37"/>
      <c r="E50" s="37"/>
      <c r="F50" s="25"/>
      <c r="G50" s="28">
        <f t="shared" si="1"/>
        <v>0</v>
      </c>
      <c r="H50" s="24"/>
      <c r="I50" s="249"/>
      <c r="J50" s="249"/>
      <c r="K50" s="81"/>
      <c r="L50" s="27">
        <f t="shared" si="9"/>
        <v>0</v>
      </c>
      <c r="M50" s="26"/>
      <c r="N50" s="26"/>
      <c r="O50" s="26"/>
      <c r="P50" s="21"/>
      <c r="Q50" s="55">
        <f>N50+O50</f>
        <v>0</v>
      </c>
    </row>
    <row r="51" spans="1:17" hidden="1" x14ac:dyDescent="0.25">
      <c r="A51" s="405"/>
      <c r="B51" s="36" t="s">
        <v>131</v>
      </c>
      <c r="C51" s="38">
        <f t="shared" si="0"/>
        <v>0</v>
      </c>
      <c r="D51" s="37"/>
      <c r="E51" s="37"/>
      <c r="F51" s="25"/>
      <c r="G51" s="28">
        <f t="shared" si="1"/>
        <v>0</v>
      </c>
      <c r="H51" s="24"/>
      <c r="I51" s="249"/>
      <c r="J51" s="249"/>
      <c r="K51" s="81"/>
      <c r="L51" s="27">
        <f t="shared" si="9"/>
        <v>0</v>
      </c>
      <c r="M51" s="26"/>
      <c r="N51" s="26"/>
      <c r="O51" s="26"/>
      <c r="P51" s="59" t="e">
        <f>G51/C51/12</f>
        <v>#DIV/0!</v>
      </c>
      <c r="Q51" s="55">
        <f t="shared" ref="Q51:Q54" si="32">N51+O51</f>
        <v>0</v>
      </c>
    </row>
    <row r="52" spans="1:17" hidden="1" x14ac:dyDescent="0.25">
      <c r="A52" s="405"/>
      <c r="B52" s="36" t="s">
        <v>74</v>
      </c>
      <c r="C52" s="38">
        <f t="shared" si="0"/>
        <v>0</v>
      </c>
      <c r="D52" s="37"/>
      <c r="E52" s="37"/>
      <c r="F52" s="37"/>
      <c r="G52" s="28">
        <f t="shared" si="1"/>
        <v>0</v>
      </c>
      <c r="H52" s="24"/>
      <c r="I52" s="249"/>
      <c r="J52" s="249"/>
      <c r="K52" s="81"/>
      <c r="L52" s="27">
        <f t="shared" si="9"/>
        <v>0</v>
      </c>
      <c r="M52" s="26"/>
      <c r="N52" s="26"/>
      <c r="O52" s="26"/>
      <c r="P52" s="21"/>
      <c r="Q52" s="55">
        <f t="shared" si="32"/>
        <v>0</v>
      </c>
    </row>
    <row r="53" spans="1:17" hidden="1" x14ac:dyDescent="0.25">
      <c r="A53" s="405"/>
      <c r="B53" s="36" t="s">
        <v>75</v>
      </c>
      <c r="C53" s="38">
        <f t="shared" si="0"/>
        <v>0</v>
      </c>
      <c r="D53" s="37"/>
      <c r="E53" s="37"/>
      <c r="F53" s="37"/>
      <c r="G53" s="28">
        <f t="shared" si="1"/>
        <v>0</v>
      </c>
      <c r="H53" s="24"/>
      <c r="I53" s="251"/>
      <c r="J53" s="251"/>
      <c r="K53" s="81"/>
      <c r="L53" s="27">
        <f t="shared" si="9"/>
        <v>0</v>
      </c>
      <c r="M53" s="26"/>
      <c r="N53" s="26"/>
      <c r="O53" s="26"/>
      <c r="P53" s="21"/>
      <c r="Q53" s="55">
        <f t="shared" si="32"/>
        <v>0</v>
      </c>
    </row>
    <row r="54" spans="1:17" hidden="1" x14ac:dyDescent="0.25">
      <c r="A54" s="405"/>
      <c r="B54" s="36" t="s">
        <v>129</v>
      </c>
      <c r="C54" s="38">
        <f t="shared" si="0"/>
        <v>0</v>
      </c>
      <c r="D54" s="37"/>
      <c r="E54" s="37"/>
      <c r="F54" s="37"/>
      <c r="G54" s="28">
        <f t="shared" si="1"/>
        <v>0</v>
      </c>
      <c r="H54" s="24"/>
      <c r="I54" s="251"/>
      <c r="J54" s="251"/>
      <c r="K54" s="81"/>
      <c r="L54" s="27">
        <f t="shared" si="9"/>
        <v>0</v>
      </c>
      <c r="M54" s="26"/>
      <c r="N54" s="26"/>
      <c r="O54" s="26"/>
      <c r="P54" s="21"/>
      <c r="Q54" s="55">
        <f t="shared" si="32"/>
        <v>0</v>
      </c>
    </row>
    <row r="55" spans="1:17" hidden="1" x14ac:dyDescent="0.25">
      <c r="A55" s="401" t="s">
        <v>76</v>
      </c>
      <c r="B55" s="401"/>
      <c r="C55" s="38">
        <f t="shared" si="0"/>
        <v>0</v>
      </c>
      <c r="D55" s="38">
        <f>SUM(D50:D54)</f>
        <v>0</v>
      </c>
      <c r="E55" s="38">
        <f>SUM(E50:E54)</f>
        <v>0</v>
      </c>
      <c r="F55" s="38">
        <f>SUM(F50:F54)</f>
        <v>0</v>
      </c>
      <c r="G55" s="28">
        <f t="shared" si="1"/>
        <v>0</v>
      </c>
      <c r="H55" s="28">
        <f>SUM(H50:H54)</f>
        <v>0</v>
      </c>
      <c r="I55" s="250">
        <f t="shared" ref="I55:O55" si="33">SUM(I50:I54)</f>
        <v>0</v>
      </c>
      <c r="J55" s="250">
        <f t="shared" si="33"/>
        <v>0</v>
      </c>
      <c r="K55" s="82">
        <f t="shared" si="33"/>
        <v>0</v>
      </c>
      <c r="L55" s="27">
        <f t="shared" si="9"/>
        <v>0</v>
      </c>
      <c r="M55" s="28">
        <f t="shared" si="33"/>
        <v>0</v>
      </c>
      <c r="N55" s="28">
        <f t="shared" si="33"/>
        <v>0</v>
      </c>
      <c r="O55" s="28">
        <f t="shared" si="33"/>
        <v>0</v>
      </c>
      <c r="P55" s="21"/>
    </row>
    <row r="56" spans="1:17" ht="15" hidden="1" customHeight="1" x14ac:dyDescent="0.25">
      <c r="A56" s="405" t="s">
        <v>123</v>
      </c>
      <c r="B56" s="36" t="s">
        <v>72</v>
      </c>
      <c r="C56" s="38">
        <f t="shared" si="0"/>
        <v>0</v>
      </c>
      <c r="D56" s="37"/>
      <c r="E56" s="37"/>
      <c r="F56" s="25"/>
      <c r="G56" s="28">
        <f t="shared" si="1"/>
        <v>0</v>
      </c>
      <c r="H56" s="24"/>
      <c r="I56" s="249"/>
      <c r="J56" s="249"/>
      <c r="K56" s="81"/>
      <c r="L56" s="27">
        <f t="shared" si="9"/>
        <v>0</v>
      </c>
      <c r="M56" s="26"/>
      <c r="N56" s="26"/>
      <c r="O56" s="26"/>
      <c r="P56" s="21"/>
      <c r="Q56" s="55">
        <f>N56+O56</f>
        <v>0</v>
      </c>
    </row>
    <row r="57" spans="1:17" hidden="1" x14ac:dyDescent="0.25">
      <c r="A57" s="405"/>
      <c r="B57" s="36" t="s">
        <v>131</v>
      </c>
      <c r="C57" s="38">
        <f t="shared" si="0"/>
        <v>0</v>
      </c>
      <c r="D57" s="37"/>
      <c r="E57" s="37"/>
      <c r="F57" s="25"/>
      <c r="G57" s="28">
        <f t="shared" si="1"/>
        <v>0</v>
      </c>
      <c r="H57" s="24"/>
      <c r="I57" s="249"/>
      <c r="J57" s="249"/>
      <c r="K57" s="81"/>
      <c r="L57" s="27">
        <f t="shared" si="9"/>
        <v>0</v>
      </c>
      <c r="M57" s="26"/>
      <c r="N57" s="26"/>
      <c r="O57" s="26"/>
      <c r="P57" s="59" t="e">
        <f>G57/C57/12</f>
        <v>#DIV/0!</v>
      </c>
      <c r="Q57" s="55">
        <f t="shared" ref="Q57:Q61" si="34">N57+O57</f>
        <v>0</v>
      </c>
    </row>
    <row r="58" spans="1:17" hidden="1" x14ac:dyDescent="0.25">
      <c r="A58" s="405"/>
      <c r="B58" s="36" t="s">
        <v>74</v>
      </c>
      <c r="C58" s="38">
        <f t="shared" si="0"/>
        <v>0</v>
      </c>
      <c r="D58" s="37"/>
      <c r="E58" s="37"/>
      <c r="F58" s="37"/>
      <c r="G58" s="28">
        <f t="shared" si="1"/>
        <v>0</v>
      </c>
      <c r="H58" s="24"/>
      <c r="I58" s="249"/>
      <c r="J58" s="249"/>
      <c r="K58" s="81"/>
      <c r="L58" s="27">
        <f t="shared" si="9"/>
        <v>0</v>
      </c>
      <c r="M58" s="26"/>
      <c r="N58" s="26"/>
      <c r="O58" s="26"/>
      <c r="P58" s="21"/>
      <c r="Q58" s="55">
        <f t="shared" si="34"/>
        <v>0</v>
      </c>
    </row>
    <row r="59" spans="1:17" hidden="1" x14ac:dyDescent="0.25">
      <c r="A59" s="405"/>
      <c r="B59" s="36" t="s">
        <v>75</v>
      </c>
      <c r="C59" s="38">
        <f t="shared" si="0"/>
        <v>0</v>
      </c>
      <c r="D59" s="37"/>
      <c r="E59" s="37"/>
      <c r="F59" s="37"/>
      <c r="G59" s="28">
        <f t="shared" si="1"/>
        <v>0</v>
      </c>
      <c r="H59" s="24"/>
      <c r="I59" s="251"/>
      <c r="J59" s="251"/>
      <c r="K59" s="81"/>
      <c r="L59" s="27">
        <f t="shared" si="9"/>
        <v>0</v>
      </c>
      <c r="M59" s="26"/>
      <c r="N59" s="26"/>
      <c r="O59" s="26"/>
      <c r="P59" s="21"/>
      <c r="Q59" s="55">
        <f t="shared" si="34"/>
        <v>0</v>
      </c>
    </row>
    <row r="60" spans="1:17" hidden="1" x14ac:dyDescent="0.25">
      <c r="A60" s="405"/>
      <c r="B60" s="36" t="s">
        <v>133</v>
      </c>
      <c r="C60" s="38">
        <f t="shared" si="0"/>
        <v>0</v>
      </c>
      <c r="D60" s="37"/>
      <c r="E60" s="37"/>
      <c r="F60" s="37"/>
      <c r="G60" s="28">
        <f t="shared" si="1"/>
        <v>0</v>
      </c>
      <c r="H60" s="24"/>
      <c r="I60" s="251"/>
      <c r="J60" s="251"/>
      <c r="K60" s="81"/>
      <c r="L60" s="27">
        <f t="shared" si="9"/>
        <v>0</v>
      </c>
      <c r="M60" s="26"/>
      <c r="N60" s="26"/>
      <c r="O60" s="26"/>
      <c r="P60" s="21"/>
      <c r="Q60" s="55"/>
    </row>
    <row r="61" spans="1:17" hidden="1" x14ac:dyDescent="0.25">
      <c r="A61" s="405"/>
      <c r="B61" s="36" t="s">
        <v>129</v>
      </c>
      <c r="C61" s="38">
        <f t="shared" si="0"/>
        <v>0</v>
      </c>
      <c r="D61" s="37"/>
      <c r="E61" s="37"/>
      <c r="F61" s="37"/>
      <c r="G61" s="28">
        <f t="shared" si="1"/>
        <v>0</v>
      </c>
      <c r="H61" s="24"/>
      <c r="I61" s="251"/>
      <c r="J61" s="251"/>
      <c r="K61" s="81"/>
      <c r="L61" s="27">
        <f t="shared" si="9"/>
        <v>0</v>
      </c>
      <c r="M61" s="26"/>
      <c r="N61" s="26"/>
      <c r="O61" s="26"/>
      <c r="P61" s="21"/>
      <c r="Q61" s="55">
        <f t="shared" si="34"/>
        <v>0</v>
      </c>
    </row>
    <row r="62" spans="1:17" hidden="1" x14ac:dyDescent="0.25">
      <c r="A62" s="401" t="s">
        <v>76</v>
      </c>
      <c r="B62" s="401"/>
      <c r="C62" s="38">
        <f t="shared" si="0"/>
        <v>0</v>
      </c>
      <c r="D62" s="38">
        <f>SUM(D56:D61)</f>
        <v>0</v>
      </c>
      <c r="E62" s="38">
        <f>SUM(E56:E61)</f>
        <v>0</v>
      </c>
      <c r="F62" s="38">
        <f>SUM(F56:F61)</f>
        <v>0</v>
      </c>
      <c r="G62" s="28">
        <f t="shared" si="1"/>
        <v>0</v>
      </c>
      <c r="H62" s="28">
        <f>SUM(H56:H61)</f>
        <v>0</v>
      </c>
      <c r="I62" s="250">
        <f>SUM(I56:I61)</f>
        <v>0</v>
      </c>
      <c r="J62" s="250">
        <f>SUM(J56:J61)</f>
        <v>0</v>
      </c>
      <c r="K62" s="82">
        <f>SUM(K56:K61)</f>
        <v>0</v>
      </c>
      <c r="L62" s="27">
        <f t="shared" si="9"/>
        <v>0</v>
      </c>
      <c r="M62" s="28">
        <f>SUM(M56:M61)</f>
        <v>0</v>
      </c>
      <c r="N62" s="28">
        <f>SUM(N56:N61)</f>
        <v>0</v>
      </c>
      <c r="O62" s="28">
        <f>SUM(O56:O61)</f>
        <v>0</v>
      </c>
      <c r="P62" s="21"/>
    </row>
    <row r="63" spans="1:17" x14ac:dyDescent="0.25">
      <c r="A63" s="406" t="s">
        <v>104</v>
      </c>
      <c r="B63" s="36" t="s">
        <v>72</v>
      </c>
      <c r="C63" s="38">
        <f t="shared" si="0"/>
        <v>9</v>
      </c>
      <c r="D63" s="37">
        <f>D8+D14+D20+D26+D32+D38+D44+D50+D56</f>
        <v>0</v>
      </c>
      <c r="E63" s="37">
        <f t="shared" ref="E63:F63" si="35">E8+E14+E20+E26+E32+E38+E44+E50+E56</f>
        <v>9</v>
      </c>
      <c r="F63" s="37">
        <f t="shared" si="35"/>
        <v>0</v>
      </c>
      <c r="G63" s="28">
        <f t="shared" si="1"/>
        <v>6089656.6800000006</v>
      </c>
      <c r="H63" s="37">
        <f t="shared" ref="H63:M63" si="36">H8+H14+H20+H26+H32+H38+H44+H50+H56</f>
        <v>0</v>
      </c>
      <c r="I63" s="24">
        <f>'Обоснование ЗП'!J33</f>
        <v>5522619.9600000009</v>
      </c>
      <c r="J63" s="24">
        <f>'Обоснование ЗП'!J55</f>
        <v>567036.72</v>
      </c>
      <c r="K63" s="95">
        <f t="shared" si="36"/>
        <v>0</v>
      </c>
      <c r="L63" s="27">
        <f t="shared" si="9"/>
        <v>1839076.3173600002</v>
      </c>
      <c r="M63" s="24">
        <f t="shared" si="36"/>
        <v>0</v>
      </c>
      <c r="N63" s="24">
        <f>N8+N20</f>
        <v>1667831.2279200002</v>
      </c>
      <c r="O63" s="24">
        <f t="shared" ref="N63:O66" si="37">O8+O20</f>
        <v>171245.08943999998</v>
      </c>
      <c r="P63" s="59">
        <f>G63/C63/12</f>
        <v>56385.71</v>
      </c>
    </row>
    <row r="64" spans="1:17" x14ac:dyDescent="0.25">
      <c r="A64" s="406"/>
      <c r="B64" s="36" t="s">
        <v>131</v>
      </c>
      <c r="C64" s="38">
        <v>58</v>
      </c>
      <c r="D64" s="37">
        <f>D9+D15+D21+D27+D33+D39+D45+D51+D57</f>
        <v>0</v>
      </c>
      <c r="E64" s="37">
        <v>56</v>
      </c>
      <c r="F64" s="37">
        <f t="shared" ref="F64" si="38">F9+F15+F21+F27+F33+F39+F45+F51+F57</f>
        <v>2</v>
      </c>
      <c r="G64" s="28">
        <f>H64+I64+J64</f>
        <v>32605217.639999993</v>
      </c>
      <c r="H64" s="37">
        <f t="shared" ref="H64:M64" si="39">H9+H15+H21+H27+H33+H39+H45+H51+H57</f>
        <v>0</v>
      </c>
      <c r="I64" s="24">
        <f>'Обоснование ЗП'!J34</f>
        <v>29548192.439999994</v>
      </c>
      <c r="J64" s="24">
        <f>'Обоснование ЗП'!J56</f>
        <v>3057025.1999999997</v>
      </c>
      <c r="K64" s="95">
        <f t="shared" si="39"/>
        <v>0</v>
      </c>
      <c r="L64" s="27">
        <f t="shared" si="9"/>
        <v>9846775.7272799984</v>
      </c>
      <c r="M64" s="24">
        <f t="shared" si="39"/>
        <v>0</v>
      </c>
      <c r="N64" s="24">
        <f t="shared" si="37"/>
        <v>8923554.1168799978</v>
      </c>
      <c r="O64" s="24">
        <f t="shared" si="37"/>
        <v>923221.61039999977</v>
      </c>
      <c r="P64" s="59">
        <f t="shared" ref="P64:P68" si="40">G64/C64/12</f>
        <v>46846.577068965504</v>
      </c>
      <c r="Q64">
        <v>47982</v>
      </c>
    </row>
    <row r="65" spans="1:17" x14ac:dyDescent="0.25">
      <c r="A65" s="406"/>
      <c r="B65" s="36" t="s">
        <v>74</v>
      </c>
      <c r="C65" s="38">
        <v>88</v>
      </c>
      <c r="D65" s="37">
        <f>D58+D52+D46+D40+D34+D28+D22+D16+D10</f>
        <v>0</v>
      </c>
      <c r="E65" s="37">
        <v>87</v>
      </c>
      <c r="F65" s="37">
        <v>1</v>
      </c>
      <c r="G65" s="28">
        <f t="shared" si="1"/>
        <v>32771815.68</v>
      </c>
      <c r="H65" s="37">
        <f t="shared" ref="H65:K65" si="41">H58+H52+H46+H40+H34+H28+H22+H16+H10</f>
        <v>0</v>
      </c>
      <c r="I65" s="24">
        <f>'Обоснование ЗП'!J37</f>
        <v>31010455.199999999</v>
      </c>
      <c r="J65" s="24">
        <f>'Обоснование ЗП'!J59</f>
        <v>1761360.48</v>
      </c>
      <c r="K65" s="95">
        <f t="shared" si="41"/>
        <v>0</v>
      </c>
      <c r="L65" s="27">
        <f t="shared" si="9"/>
        <v>9897088.335359998</v>
      </c>
      <c r="M65" s="24">
        <v>0</v>
      </c>
      <c r="N65" s="24">
        <f t="shared" si="37"/>
        <v>9365157.4703999981</v>
      </c>
      <c r="O65" s="24">
        <f t="shared" si="37"/>
        <v>531930.86496000004</v>
      </c>
      <c r="P65" s="59">
        <f t="shared" si="40"/>
        <v>31033.916363636363</v>
      </c>
      <c r="Q65">
        <v>23991.1</v>
      </c>
    </row>
    <row r="66" spans="1:17" x14ac:dyDescent="0.25">
      <c r="A66" s="406"/>
      <c r="B66" s="36" t="s">
        <v>75</v>
      </c>
      <c r="C66" s="38">
        <v>21</v>
      </c>
      <c r="D66" s="37">
        <f>D59+D53+D47+D41+D35+D29+D23+D17+D11</f>
        <v>0</v>
      </c>
      <c r="E66" s="37">
        <v>21</v>
      </c>
      <c r="F66" s="37">
        <f t="shared" ref="F66" si="42">F59+F53+F47+F41+F35+F29+F23+F17+F11</f>
        <v>0</v>
      </c>
      <c r="G66" s="28">
        <f t="shared" si="1"/>
        <v>7151538.2400000002</v>
      </c>
      <c r="H66" s="37">
        <f t="shared" ref="H66:M66" si="43">H59+H53+H47+H41+H35+H29+H23+H17+H11</f>
        <v>0</v>
      </c>
      <c r="I66" s="24">
        <f>'Обоснование ЗП'!J40</f>
        <v>7111460.1600000001</v>
      </c>
      <c r="J66" s="24">
        <f>'Обоснование ЗП'!J62</f>
        <v>40078.079999999994</v>
      </c>
      <c r="K66" s="95">
        <f t="shared" si="43"/>
        <v>0</v>
      </c>
      <c r="L66" s="27">
        <f t="shared" si="9"/>
        <v>2159764.5484799999</v>
      </c>
      <c r="M66" s="24">
        <f t="shared" si="43"/>
        <v>0</v>
      </c>
      <c r="N66" s="24">
        <f t="shared" si="37"/>
        <v>2147660.96832</v>
      </c>
      <c r="O66" s="24">
        <f t="shared" si="37"/>
        <v>12103.580159999998</v>
      </c>
      <c r="P66" s="59">
        <f t="shared" si="40"/>
        <v>28379.119999999999</v>
      </c>
      <c r="Q66">
        <v>21325.4</v>
      </c>
    </row>
    <row r="67" spans="1:17" x14ac:dyDescent="0.25">
      <c r="A67" s="406"/>
      <c r="B67" s="36" t="s">
        <v>133</v>
      </c>
      <c r="C67" s="38">
        <f t="shared" si="0"/>
        <v>0</v>
      </c>
      <c r="D67" s="37">
        <f>D60</f>
        <v>0</v>
      </c>
      <c r="E67" s="37">
        <f t="shared" ref="E67:M67" si="44">E60</f>
        <v>0</v>
      </c>
      <c r="F67" s="37">
        <f t="shared" si="44"/>
        <v>0</v>
      </c>
      <c r="G67" s="28">
        <f t="shared" si="1"/>
        <v>0</v>
      </c>
      <c r="H67" s="37">
        <f t="shared" si="44"/>
        <v>0</v>
      </c>
      <c r="I67" s="24">
        <f t="shared" si="44"/>
        <v>0</v>
      </c>
      <c r="J67" s="24">
        <f t="shared" si="44"/>
        <v>0</v>
      </c>
      <c r="K67" s="95">
        <f t="shared" si="44"/>
        <v>0</v>
      </c>
      <c r="L67" s="27">
        <f t="shared" si="9"/>
        <v>0</v>
      </c>
      <c r="M67" s="24">
        <f t="shared" si="44"/>
        <v>0</v>
      </c>
      <c r="N67" s="24"/>
      <c r="O67" s="24"/>
      <c r="P67" s="59"/>
    </row>
    <row r="68" spans="1:17" x14ac:dyDescent="0.25">
      <c r="A68" s="406"/>
      <c r="B68" s="36" t="s">
        <v>129</v>
      </c>
      <c r="C68" s="38">
        <v>84</v>
      </c>
      <c r="D68" s="37">
        <f>D61+D54+D48+D42+D36+D30+D24+D18+D12</f>
        <v>0</v>
      </c>
      <c r="E68" s="37">
        <v>77</v>
      </c>
      <c r="F68" s="37">
        <v>7</v>
      </c>
      <c r="G68" s="28">
        <f t="shared" si="1"/>
        <v>16332446.879999999</v>
      </c>
      <c r="H68" s="37">
        <f t="shared" ref="H68:M68" si="45">H61+H54+H48+H42+H36+H30+H24+H18+H12</f>
        <v>0</v>
      </c>
      <c r="I68" s="24">
        <f>'Обоснование ЗП'!J43</f>
        <v>13964729.399999999</v>
      </c>
      <c r="J68" s="24">
        <f>'Обоснование ЗП'!J65</f>
        <v>2367717.48</v>
      </c>
      <c r="K68" s="95">
        <f t="shared" si="45"/>
        <v>0</v>
      </c>
      <c r="L68" s="27">
        <f t="shared" si="9"/>
        <v>4932398.9577599997</v>
      </c>
      <c r="M68" s="24">
        <f t="shared" si="45"/>
        <v>0</v>
      </c>
      <c r="N68" s="24">
        <f>N12+N24</f>
        <v>4217348.2787999995</v>
      </c>
      <c r="O68" s="24">
        <f>O24+O12</f>
        <v>715050.67896000005</v>
      </c>
      <c r="P68" s="59">
        <f t="shared" si="40"/>
        <v>16202.824285714285</v>
      </c>
    </row>
    <row r="69" spans="1:17" x14ac:dyDescent="0.25">
      <c r="A69" s="401" t="s">
        <v>77</v>
      </c>
      <c r="B69" s="401"/>
      <c r="C69" s="38">
        <f>D69+E69+F69</f>
        <v>260</v>
      </c>
      <c r="D69" s="38">
        <f>D62+D55+D49+D43+D37+D31+D25+D19+D13</f>
        <v>0</v>
      </c>
      <c r="E69" s="38">
        <f>E62+E55+E49+E43+E37+E31+E25+E19+E13</f>
        <v>250</v>
      </c>
      <c r="F69" s="38">
        <f t="shared" ref="F69" si="46">F62+F55+F49+F43+F37+F31+F25+F19+F13</f>
        <v>10</v>
      </c>
      <c r="G69" s="28">
        <f>H69+I69+J69</f>
        <v>94950675.120000005</v>
      </c>
      <c r="H69" s="38">
        <f t="shared" ref="H69:K69" si="47">H62+H55+H49+H43+H37+H31+H25+H19+H13</f>
        <v>0</v>
      </c>
      <c r="I69" s="28">
        <f>SUM(I63:I68)</f>
        <v>87157457.159999996</v>
      </c>
      <c r="J69" s="28">
        <f>SUM(J63:J68)</f>
        <v>7793217.9600000009</v>
      </c>
      <c r="K69" s="98">
        <f t="shared" si="47"/>
        <v>0</v>
      </c>
      <c r="L69" s="27">
        <f>N69+O69</f>
        <v>28675103.886239998</v>
      </c>
      <c r="M69" s="28">
        <f t="shared" ref="M69" si="48">M62+M55+M49+M43+M37+M31+M25+M19+M13</f>
        <v>0</v>
      </c>
      <c r="N69" s="28">
        <f>N25+N13</f>
        <v>26321552.062319998</v>
      </c>
      <c r="O69" s="28">
        <f>O63+O64+O65+O66+O68</f>
        <v>2353551.8239199999</v>
      </c>
      <c r="P69" s="21" t="s">
        <v>78</v>
      </c>
      <c r="Q69" s="50" t="str">
        <f>IF(G69='раздел 1'!E47,"","ошибка")</f>
        <v/>
      </c>
    </row>
    <row r="70" spans="1:17" ht="18.75" x14ac:dyDescent="0.3">
      <c r="C70" s="66"/>
      <c r="D70" s="67"/>
      <c r="E70" s="67"/>
      <c r="F70" s="67"/>
      <c r="G70" s="55"/>
    </row>
    <row r="71" spans="1:17" ht="18.75" x14ac:dyDescent="0.3">
      <c r="B71" s="65" t="s">
        <v>101</v>
      </c>
      <c r="C71" s="66"/>
      <c r="D71" s="67"/>
      <c r="E71" s="67"/>
      <c r="F71" s="68"/>
      <c r="G71" s="69"/>
      <c r="H71" s="72"/>
      <c r="I71" s="403" t="s">
        <v>357</v>
      </c>
      <c r="J71" s="403"/>
    </row>
    <row r="72" spans="1:17" ht="18.75" x14ac:dyDescent="0.3">
      <c r="B72" s="66"/>
      <c r="C72" s="66"/>
      <c r="D72" s="67"/>
      <c r="E72" s="67"/>
      <c r="F72" s="402" t="s">
        <v>0</v>
      </c>
      <c r="G72" s="402"/>
      <c r="I72" s="404" t="s">
        <v>1</v>
      </c>
      <c r="J72" s="404"/>
    </row>
    <row r="73" spans="1:17" ht="18.75" x14ac:dyDescent="0.3">
      <c r="B73" s="66" t="s">
        <v>102</v>
      </c>
      <c r="C73" s="66"/>
      <c r="D73" s="67"/>
      <c r="E73" s="67"/>
      <c r="F73" s="68"/>
      <c r="G73" s="69"/>
      <c r="H73" s="72"/>
      <c r="I73" s="403" t="s">
        <v>358</v>
      </c>
      <c r="J73" s="403"/>
    </row>
    <row r="74" spans="1:17" ht="18.75" x14ac:dyDescent="0.3">
      <c r="B74" s="66"/>
      <c r="C74" s="66"/>
      <c r="D74" s="67"/>
      <c r="E74" s="67"/>
      <c r="F74" s="402" t="s">
        <v>0</v>
      </c>
      <c r="G74" s="402"/>
      <c r="I74" s="404" t="s">
        <v>1</v>
      </c>
      <c r="J74" s="404"/>
    </row>
    <row r="75" spans="1:17" ht="18.75" x14ac:dyDescent="0.3">
      <c r="B75" s="66" t="s">
        <v>478</v>
      </c>
      <c r="F75" s="70"/>
      <c r="G75" s="70"/>
      <c r="H75" s="71"/>
      <c r="I75" s="403" t="s">
        <v>477</v>
      </c>
      <c r="J75" s="403"/>
    </row>
    <row r="76" spans="1:17" x14ac:dyDescent="0.25">
      <c r="F76" s="402" t="s">
        <v>0</v>
      </c>
      <c r="G76" s="402"/>
      <c r="I76" s="404" t="s">
        <v>1</v>
      </c>
      <c r="J76" s="404"/>
    </row>
    <row r="79" spans="1:17" x14ac:dyDescent="0.25">
      <c r="B79" s="83" t="s">
        <v>105</v>
      </c>
      <c r="C79" s="55"/>
      <c r="G79" s="84">
        <f>'раздел 1'!E47-'раздел 3'!G69</f>
        <v>0</v>
      </c>
      <c r="H79" s="84"/>
      <c r="I79" s="84"/>
      <c r="J79" s="84"/>
      <c r="K79" s="83"/>
      <c r="L79" s="84">
        <f>'раздел 1'!E54-'раздел 3'!L69</f>
        <v>0</v>
      </c>
      <c r="M79" s="84"/>
      <c r="N79" s="84"/>
      <c r="O79" s="84"/>
    </row>
    <row r="81" spans="1:1" x14ac:dyDescent="0.25">
      <c r="A81" t="s">
        <v>136</v>
      </c>
    </row>
    <row r="82" spans="1:1" x14ac:dyDescent="0.25">
      <c r="A82" t="s">
        <v>132</v>
      </c>
    </row>
    <row r="83" spans="1:1" x14ac:dyDescent="0.25">
      <c r="A83" t="s">
        <v>134</v>
      </c>
    </row>
  </sheetData>
  <mergeCells count="42">
    <mergeCell ref="A14:A18"/>
    <mergeCell ref="A2:O2"/>
    <mergeCell ref="A4:A6"/>
    <mergeCell ref="B4:B6"/>
    <mergeCell ref="C4:F4"/>
    <mergeCell ref="G4:J4"/>
    <mergeCell ref="K4:K6"/>
    <mergeCell ref="L4:O4"/>
    <mergeCell ref="C5:C6"/>
    <mergeCell ref="D5:F5"/>
    <mergeCell ref="G5:G6"/>
    <mergeCell ref="H5:J5"/>
    <mergeCell ref="L5:L6"/>
    <mergeCell ref="M5:O5"/>
    <mergeCell ref="A8:A12"/>
    <mergeCell ref="A13:B13"/>
    <mergeCell ref="A19:B19"/>
    <mergeCell ref="A20:A24"/>
    <mergeCell ref="A25:B25"/>
    <mergeCell ref="A63:A68"/>
    <mergeCell ref="A26:A30"/>
    <mergeCell ref="A31:B31"/>
    <mergeCell ref="A32:A36"/>
    <mergeCell ref="A37:B37"/>
    <mergeCell ref="A38:A42"/>
    <mergeCell ref="A43:B43"/>
    <mergeCell ref="A44:A48"/>
    <mergeCell ref="A49:B49"/>
    <mergeCell ref="A50:A54"/>
    <mergeCell ref="A55:B55"/>
    <mergeCell ref="A56:A61"/>
    <mergeCell ref="A62:B62"/>
    <mergeCell ref="A69:B69"/>
    <mergeCell ref="F76:G76"/>
    <mergeCell ref="I73:J73"/>
    <mergeCell ref="I71:J71"/>
    <mergeCell ref="I74:J74"/>
    <mergeCell ref="I72:J72"/>
    <mergeCell ref="F74:G74"/>
    <mergeCell ref="F72:G72"/>
    <mergeCell ref="I75:J75"/>
    <mergeCell ref="I76:J76"/>
  </mergeCells>
  <printOptions horizontalCentered="1"/>
  <pageMargins left="0.31496062992125984" right="0.31496062992125984" top="0.19685039370078741" bottom="0.19685039370078741" header="0.31496062992125984" footer="0.31496062992125984"/>
  <pageSetup paperSize="9"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workbookViewId="0">
      <selection activeCell="E18" sqref="E18"/>
    </sheetView>
  </sheetViews>
  <sheetFormatPr defaultRowHeight="15" x14ac:dyDescent="0.25"/>
  <cols>
    <col min="1" max="1" width="13.140625" customWidth="1"/>
    <col min="2" max="2" width="41.28515625" customWidth="1"/>
    <col min="7" max="7" width="14.85546875" customWidth="1"/>
    <col min="9" max="9" width="14.42578125" customWidth="1"/>
    <col min="10" max="10" width="14.85546875" bestFit="1" customWidth="1"/>
    <col min="11" max="11" width="18.85546875" customWidth="1"/>
    <col min="12" max="12" width="14.85546875" bestFit="1" customWidth="1"/>
    <col min="14" max="14" width="15" customWidth="1"/>
    <col min="15" max="15" width="13.28515625" customWidth="1"/>
  </cols>
  <sheetData>
    <row r="1" spans="1:15" ht="18.75" x14ac:dyDescent="0.25">
      <c r="A1" s="19"/>
      <c r="B1" s="19"/>
      <c r="C1" s="19"/>
      <c r="D1" s="19"/>
      <c r="E1" s="19"/>
      <c r="F1" s="19"/>
      <c r="G1" s="19"/>
      <c r="H1" s="19"/>
      <c r="I1" s="19"/>
      <c r="J1" s="19"/>
      <c r="K1" s="19"/>
      <c r="L1" s="19"/>
      <c r="M1" s="19"/>
      <c r="N1" s="11"/>
    </row>
    <row r="2" spans="1:15" ht="15.75" x14ac:dyDescent="0.25">
      <c r="A2" s="407" t="s">
        <v>295</v>
      </c>
      <c r="B2" s="407"/>
      <c r="C2" s="407"/>
      <c r="D2" s="407"/>
      <c r="E2" s="407"/>
      <c r="F2" s="407"/>
      <c r="G2" s="407"/>
      <c r="H2" s="407"/>
      <c r="I2" s="407"/>
      <c r="J2" s="407"/>
      <c r="K2" s="407"/>
      <c r="L2" s="407"/>
      <c r="M2" s="407"/>
      <c r="N2" s="407"/>
      <c r="O2" s="407"/>
    </row>
    <row r="3" spans="1:15" ht="15.75" x14ac:dyDescent="0.25">
      <c r="A3" s="87"/>
      <c r="B3" s="87"/>
      <c r="C3" s="87"/>
      <c r="D3" s="87"/>
      <c r="E3" s="87"/>
      <c r="F3" s="87"/>
      <c r="G3" s="87"/>
      <c r="H3" s="87"/>
      <c r="K3" s="87"/>
      <c r="L3" s="87"/>
      <c r="M3" s="87"/>
      <c r="N3" s="87"/>
      <c r="O3" s="87"/>
    </row>
    <row r="4" spans="1:15" ht="36.75" customHeight="1" x14ac:dyDescent="0.25">
      <c r="A4" s="408" t="s">
        <v>130</v>
      </c>
      <c r="B4" s="408" t="s">
        <v>135</v>
      </c>
      <c r="C4" s="409" t="s">
        <v>68</v>
      </c>
      <c r="D4" s="409"/>
      <c r="E4" s="409"/>
      <c r="F4" s="409"/>
      <c r="G4" s="409" t="s">
        <v>297</v>
      </c>
      <c r="H4" s="409"/>
      <c r="I4" s="409"/>
      <c r="J4" s="409"/>
      <c r="K4" s="410" t="s">
        <v>298</v>
      </c>
      <c r="L4" s="409" t="s">
        <v>311</v>
      </c>
      <c r="M4" s="409"/>
      <c r="N4" s="409"/>
      <c r="O4" s="409"/>
    </row>
    <row r="5" spans="1:15" x14ac:dyDescent="0.25">
      <c r="A5" s="408"/>
      <c r="B5" s="408"/>
      <c r="C5" s="412" t="s">
        <v>10</v>
      </c>
      <c r="D5" s="414" t="s">
        <v>8</v>
      </c>
      <c r="E5" s="415"/>
      <c r="F5" s="415"/>
      <c r="G5" s="412" t="s">
        <v>10</v>
      </c>
      <c r="H5" s="414" t="s">
        <v>8</v>
      </c>
      <c r="I5" s="415"/>
      <c r="J5" s="415"/>
      <c r="K5" s="411"/>
      <c r="L5" s="412" t="s">
        <v>10</v>
      </c>
      <c r="M5" s="414" t="s">
        <v>8</v>
      </c>
      <c r="N5" s="415"/>
      <c r="O5" s="415"/>
    </row>
    <row r="6" spans="1:15" ht="46.5" customHeight="1" x14ac:dyDescent="0.25">
      <c r="A6" s="408"/>
      <c r="B6" s="408"/>
      <c r="C6" s="413"/>
      <c r="D6" s="88" t="s">
        <v>69</v>
      </c>
      <c r="E6" s="88" t="s">
        <v>70</v>
      </c>
      <c r="F6" s="35" t="s">
        <v>71</v>
      </c>
      <c r="G6" s="416"/>
      <c r="H6" s="88" t="s">
        <v>69</v>
      </c>
      <c r="I6" s="88" t="s">
        <v>70</v>
      </c>
      <c r="J6" s="35" t="s">
        <v>71</v>
      </c>
      <c r="K6" s="411"/>
      <c r="L6" s="416"/>
      <c r="M6" s="88" t="s">
        <v>69</v>
      </c>
      <c r="N6" s="88" t="s">
        <v>70</v>
      </c>
      <c r="O6" s="35" t="s">
        <v>71</v>
      </c>
    </row>
    <row r="7" spans="1:15" x14ac:dyDescent="0.25">
      <c r="A7" s="90">
        <v>1</v>
      </c>
      <c r="B7" s="90">
        <v>2</v>
      </c>
      <c r="C7" s="39">
        <v>3</v>
      </c>
      <c r="D7" s="39">
        <v>4</v>
      </c>
      <c r="E7" s="39">
        <v>5</v>
      </c>
      <c r="F7" s="89">
        <v>6</v>
      </c>
      <c r="G7" s="39">
        <v>7</v>
      </c>
      <c r="H7" s="39">
        <v>8</v>
      </c>
      <c r="I7" s="89">
        <v>9</v>
      </c>
      <c r="J7" s="89">
        <v>10</v>
      </c>
      <c r="K7" s="80">
        <v>11</v>
      </c>
      <c r="L7" s="89">
        <v>12</v>
      </c>
      <c r="M7" s="89">
        <v>13</v>
      </c>
      <c r="N7" s="89">
        <v>14</v>
      </c>
      <c r="O7" s="89">
        <v>15</v>
      </c>
    </row>
    <row r="8" spans="1:15" x14ac:dyDescent="0.25">
      <c r="A8" s="405" t="s">
        <v>124</v>
      </c>
      <c r="B8" s="36" t="s">
        <v>72</v>
      </c>
      <c r="C8" s="38">
        <f>D8+E8+F8</f>
        <v>0</v>
      </c>
      <c r="D8" s="37"/>
      <c r="E8" s="25"/>
      <c r="F8" s="25"/>
      <c r="G8" s="28">
        <f>H8+I8+J8</f>
        <v>0</v>
      </c>
      <c r="H8" s="24"/>
      <c r="I8" s="26"/>
      <c r="J8" s="26"/>
      <c r="K8" s="81"/>
      <c r="L8" s="27">
        <f>M8+N8+O8</f>
        <v>0</v>
      </c>
      <c r="M8" s="26"/>
      <c r="N8" s="26"/>
      <c r="O8" s="26"/>
    </row>
    <row r="9" spans="1:15" x14ac:dyDescent="0.25">
      <c r="A9" s="405"/>
      <c r="B9" s="36" t="s">
        <v>126</v>
      </c>
      <c r="C9" s="38">
        <f t="shared" ref="C9:C24" si="0">D9+E9+F9</f>
        <v>0</v>
      </c>
      <c r="D9" s="37"/>
      <c r="E9" s="25"/>
      <c r="F9" s="25"/>
      <c r="G9" s="28">
        <f t="shared" ref="G9:G25" si="1">H9+I9+J9</f>
        <v>0</v>
      </c>
      <c r="H9" s="24"/>
      <c r="I9" s="26"/>
      <c r="J9" s="26"/>
      <c r="K9" s="81"/>
      <c r="L9" s="27">
        <f t="shared" ref="L9:L25" si="2">M9+N9+O9</f>
        <v>0</v>
      </c>
      <c r="M9" s="26"/>
      <c r="N9" s="26"/>
      <c r="O9" s="26"/>
    </row>
    <row r="10" spans="1:15" x14ac:dyDescent="0.25">
      <c r="A10" s="405"/>
      <c r="B10" s="36" t="s">
        <v>127</v>
      </c>
      <c r="C10" s="38">
        <f t="shared" si="0"/>
        <v>0</v>
      </c>
      <c r="D10" s="37"/>
      <c r="E10" s="25"/>
      <c r="F10" s="25"/>
      <c r="G10" s="28">
        <f t="shared" si="1"/>
        <v>0</v>
      </c>
      <c r="H10" s="24"/>
      <c r="I10" s="26"/>
      <c r="J10" s="26"/>
      <c r="K10" s="81"/>
      <c r="L10" s="27">
        <f t="shared" si="2"/>
        <v>0</v>
      </c>
      <c r="M10" s="26"/>
      <c r="N10" s="26"/>
      <c r="O10" s="26"/>
    </row>
    <row r="11" spans="1:15" x14ac:dyDescent="0.25">
      <c r="A11" s="405"/>
      <c r="B11" s="36" t="s">
        <v>128</v>
      </c>
      <c r="C11" s="38">
        <f t="shared" si="0"/>
        <v>0</v>
      </c>
      <c r="D11" s="37"/>
      <c r="E11" s="25"/>
      <c r="F11" s="25"/>
      <c r="G11" s="28">
        <f t="shared" si="1"/>
        <v>0</v>
      </c>
      <c r="H11" s="24"/>
      <c r="I11" s="26"/>
      <c r="J11" s="26"/>
      <c r="K11" s="81"/>
      <c r="L11" s="27">
        <f t="shared" si="2"/>
        <v>0</v>
      </c>
      <c r="M11" s="26"/>
      <c r="N11" s="26"/>
      <c r="O11" s="26"/>
    </row>
    <row r="12" spans="1:15" x14ac:dyDescent="0.25">
      <c r="A12" s="405"/>
      <c r="B12" s="36" t="s">
        <v>129</v>
      </c>
      <c r="C12" s="38">
        <f t="shared" si="0"/>
        <v>0</v>
      </c>
      <c r="D12" s="37"/>
      <c r="E12" s="25"/>
      <c r="F12" s="25"/>
      <c r="G12" s="28">
        <f t="shared" si="1"/>
        <v>0</v>
      </c>
      <c r="H12" s="24"/>
      <c r="I12" s="26"/>
      <c r="J12" s="26"/>
      <c r="K12" s="81"/>
      <c r="L12" s="27">
        <f t="shared" si="2"/>
        <v>0</v>
      </c>
      <c r="M12" s="26"/>
      <c r="N12" s="26"/>
      <c r="O12" s="26"/>
    </row>
    <row r="13" spans="1:15" x14ac:dyDescent="0.25">
      <c r="A13" s="401" t="s">
        <v>76</v>
      </c>
      <c r="B13" s="401"/>
      <c r="C13" s="38">
        <f>D13+E13+F13</f>
        <v>0</v>
      </c>
      <c r="D13" s="38">
        <f>SUM(D8:D12)</f>
        <v>0</v>
      </c>
      <c r="E13" s="38">
        <f>SUM(E8:E12)</f>
        <v>0</v>
      </c>
      <c r="F13" s="38">
        <f>SUM(F8:F12)</f>
        <v>0</v>
      </c>
      <c r="G13" s="28">
        <f t="shared" si="1"/>
        <v>0</v>
      </c>
      <c r="H13" s="28">
        <f>SUM(H8:H12)</f>
        <v>0</v>
      </c>
      <c r="I13" s="28">
        <f t="shared" ref="I13:O13" si="3">SUM(I8:I12)</f>
        <v>0</v>
      </c>
      <c r="J13" s="28">
        <f t="shared" si="3"/>
        <v>0</v>
      </c>
      <c r="K13" s="82">
        <f>SUM(K8:K12)</f>
        <v>0</v>
      </c>
      <c r="L13" s="27">
        <f t="shared" si="2"/>
        <v>0</v>
      </c>
      <c r="M13" s="28">
        <f t="shared" si="3"/>
        <v>0</v>
      </c>
      <c r="N13" s="28">
        <f t="shared" si="3"/>
        <v>0</v>
      </c>
      <c r="O13" s="28">
        <f t="shared" si="3"/>
        <v>0</v>
      </c>
    </row>
    <row r="14" spans="1:15" x14ac:dyDescent="0.25">
      <c r="A14" s="405" t="s">
        <v>125</v>
      </c>
      <c r="B14" s="36" t="s">
        <v>72</v>
      </c>
      <c r="C14" s="38">
        <f t="shared" si="0"/>
        <v>0</v>
      </c>
      <c r="D14" s="37"/>
      <c r="E14" s="25"/>
      <c r="F14" s="25"/>
      <c r="G14" s="28">
        <f t="shared" si="1"/>
        <v>0</v>
      </c>
      <c r="H14" s="24"/>
      <c r="I14" s="26"/>
      <c r="J14" s="26"/>
      <c r="K14" s="81"/>
      <c r="L14" s="27">
        <f t="shared" si="2"/>
        <v>0</v>
      </c>
      <c r="M14" s="26"/>
      <c r="N14" s="26"/>
      <c r="O14" s="26"/>
    </row>
    <row r="15" spans="1:15" x14ac:dyDescent="0.25">
      <c r="A15" s="405"/>
      <c r="B15" s="36" t="s">
        <v>126</v>
      </c>
      <c r="C15" s="38">
        <f t="shared" si="0"/>
        <v>0</v>
      </c>
      <c r="D15" s="37"/>
      <c r="E15" s="25"/>
      <c r="F15" s="25"/>
      <c r="G15" s="28">
        <f t="shared" si="1"/>
        <v>0</v>
      </c>
      <c r="H15" s="24"/>
      <c r="I15" s="26"/>
      <c r="J15" s="26"/>
      <c r="K15" s="81"/>
      <c r="L15" s="27">
        <f t="shared" si="2"/>
        <v>0</v>
      </c>
      <c r="M15" s="26"/>
      <c r="N15" s="26"/>
      <c r="O15" s="26"/>
    </row>
    <row r="16" spans="1:15" x14ac:dyDescent="0.25">
      <c r="A16" s="405"/>
      <c r="B16" s="36" t="s">
        <v>127</v>
      </c>
      <c r="C16" s="38">
        <f t="shared" si="0"/>
        <v>0</v>
      </c>
      <c r="D16" s="37"/>
      <c r="E16" s="25"/>
      <c r="F16" s="25"/>
      <c r="G16" s="28">
        <f t="shared" si="1"/>
        <v>0</v>
      </c>
      <c r="H16" s="24"/>
      <c r="I16" s="26"/>
      <c r="J16" s="26"/>
      <c r="K16" s="81"/>
      <c r="L16" s="27">
        <f t="shared" si="2"/>
        <v>0</v>
      </c>
      <c r="M16" s="26"/>
      <c r="N16" s="26"/>
      <c r="O16" s="26"/>
    </row>
    <row r="17" spans="1:15" x14ac:dyDescent="0.25">
      <c r="A17" s="405"/>
      <c r="B17" s="36" t="s">
        <v>128</v>
      </c>
      <c r="C17" s="38">
        <f t="shared" si="0"/>
        <v>0</v>
      </c>
      <c r="D17" s="37"/>
      <c r="E17" s="25"/>
      <c r="F17" s="25"/>
      <c r="G17" s="28">
        <f t="shared" si="1"/>
        <v>0</v>
      </c>
      <c r="H17" s="24"/>
      <c r="I17" s="26"/>
      <c r="J17" s="26"/>
      <c r="K17" s="81"/>
      <c r="L17" s="27">
        <f t="shared" si="2"/>
        <v>0</v>
      </c>
      <c r="M17" s="26"/>
      <c r="N17" s="26"/>
      <c r="O17" s="26"/>
    </row>
    <row r="18" spans="1:15" x14ac:dyDescent="0.25">
      <c r="A18" s="405"/>
      <c r="B18" s="36" t="s">
        <v>129</v>
      </c>
      <c r="C18" s="38">
        <f t="shared" si="0"/>
        <v>0</v>
      </c>
      <c r="D18" s="37"/>
      <c r="E18" s="25"/>
      <c r="F18" s="25"/>
      <c r="G18" s="28">
        <f t="shared" si="1"/>
        <v>0</v>
      </c>
      <c r="H18" s="24"/>
      <c r="I18" s="26"/>
      <c r="J18" s="26"/>
      <c r="K18" s="81"/>
      <c r="L18" s="27">
        <f t="shared" si="2"/>
        <v>0</v>
      </c>
      <c r="M18" s="26"/>
      <c r="N18" s="26"/>
      <c r="O18" s="26"/>
    </row>
    <row r="19" spans="1:15" x14ac:dyDescent="0.25">
      <c r="A19" s="401" t="s">
        <v>76</v>
      </c>
      <c r="B19" s="401"/>
      <c r="C19" s="38">
        <f t="shared" si="0"/>
        <v>0</v>
      </c>
      <c r="D19" s="38">
        <f>SUM(D14:D18)</f>
        <v>0</v>
      </c>
      <c r="E19" s="38">
        <f>SUM(E14:E18)</f>
        <v>0</v>
      </c>
      <c r="F19" s="38">
        <f>SUM(F14:F18)</f>
        <v>0</v>
      </c>
      <c r="G19" s="28">
        <f t="shared" si="1"/>
        <v>0</v>
      </c>
      <c r="H19" s="28">
        <f>SUM(H14:H18)</f>
        <v>0</v>
      </c>
      <c r="I19" s="28">
        <f t="shared" ref="I19:O19" si="4">SUM(I14:I18)</f>
        <v>0</v>
      </c>
      <c r="J19" s="28">
        <f>SUM(J14:J18)</f>
        <v>0</v>
      </c>
      <c r="K19" s="82">
        <f>SUM(K14:K18)</f>
        <v>0</v>
      </c>
      <c r="L19" s="27">
        <f t="shared" si="2"/>
        <v>0</v>
      </c>
      <c r="M19" s="28">
        <f>SUM(M14:M18)</f>
        <v>0</v>
      </c>
      <c r="N19" s="28">
        <f t="shared" si="4"/>
        <v>0</v>
      </c>
      <c r="O19" s="28">
        <f t="shared" si="4"/>
        <v>0</v>
      </c>
    </row>
    <row r="20" spans="1:15" x14ac:dyDescent="0.25">
      <c r="A20" s="406" t="s">
        <v>104</v>
      </c>
      <c r="B20" s="36" t="s">
        <v>72</v>
      </c>
      <c r="C20" s="38">
        <f t="shared" si="0"/>
        <v>0</v>
      </c>
      <c r="D20" s="37">
        <f>D8+D14</f>
        <v>0</v>
      </c>
      <c r="E20" s="37">
        <f t="shared" ref="E20:F20" si="5">E8+E14</f>
        <v>0</v>
      </c>
      <c r="F20" s="37">
        <f t="shared" si="5"/>
        <v>0</v>
      </c>
      <c r="G20" s="28">
        <f t="shared" si="1"/>
        <v>0</v>
      </c>
      <c r="H20" s="37">
        <f t="shared" ref="H20:O20" si="6">H8+H14</f>
        <v>0</v>
      </c>
      <c r="I20" s="37">
        <f t="shared" si="6"/>
        <v>0</v>
      </c>
      <c r="J20" s="37">
        <f t="shared" si="6"/>
        <v>0</v>
      </c>
      <c r="K20" s="95">
        <f t="shared" si="6"/>
        <v>0</v>
      </c>
      <c r="L20" s="27">
        <f t="shared" si="2"/>
        <v>0</v>
      </c>
      <c r="M20" s="37">
        <f t="shared" si="6"/>
        <v>0</v>
      </c>
      <c r="N20" s="37">
        <f t="shared" si="6"/>
        <v>0</v>
      </c>
      <c r="O20" s="37">
        <f t="shared" si="6"/>
        <v>0</v>
      </c>
    </row>
    <row r="21" spans="1:15" x14ac:dyDescent="0.25">
      <c r="A21" s="406"/>
      <c r="B21" s="36" t="s">
        <v>126</v>
      </c>
      <c r="C21" s="38">
        <f t="shared" si="0"/>
        <v>0</v>
      </c>
      <c r="D21" s="37">
        <f>D9+D15</f>
        <v>0</v>
      </c>
      <c r="E21" s="37">
        <f t="shared" ref="E21:F21" si="7">E9+E15</f>
        <v>0</v>
      </c>
      <c r="F21" s="37">
        <f t="shared" si="7"/>
        <v>0</v>
      </c>
      <c r="G21" s="28">
        <f t="shared" si="1"/>
        <v>0</v>
      </c>
      <c r="H21" s="37">
        <f t="shared" ref="H21:O21" si="8">H9+H15</f>
        <v>0</v>
      </c>
      <c r="I21" s="37">
        <f t="shared" si="8"/>
        <v>0</v>
      </c>
      <c r="J21" s="37">
        <f t="shared" si="8"/>
        <v>0</v>
      </c>
      <c r="K21" s="95">
        <f t="shared" si="8"/>
        <v>0</v>
      </c>
      <c r="L21" s="27">
        <f t="shared" si="2"/>
        <v>0</v>
      </c>
      <c r="M21" s="37">
        <f t="shared" si="8"/>
        <v>0</v>
      </c>
      <c r="N21" s="37">
        <f t="shared" si="8"/>
        <v>0</v>
      </c>
      <c r="O21" s="37">
        <f t="shared" si="8"/>
        <v>0</v>
      </c>
    </row>
    <row r="22" spans="1:15" x14ac:dyDescent="0.25">
      <c r="A22" s="406"/>
      <c r="B22" s="36" t="s">
        <v>127</v>
      </c>
      <c r="C22" s="38">
        <f t="shared" si="0"/>
        <v>0</v>
      </c>
      <c r="D22" s="37">
        <f>D10+D16</f>
        <v>0</v>
      </c>
      <c r="E22" s="37">
        <f t="shared" ref="E22:F22" si="9">E10+E16</f>
        <v>0</v>
      </c>
      <c r="F22" s="37">
        <f t="shared" si="9"/>
        <v>0</v>
      </c>
      <c r="G22" s="28">
        <f t="shared" si="1"/>
        <v>0</v>
      </c>
      <c r="H22" s="37">
        <f t="shared" ref="H22:O22" si="10">H10+H16</f>
        <v>0</v>
      </c>
      <c r="I22" s="37">
        <f t="shared" si="10"/>
        <v>0</v>
      </c>
      <c r="J22" s="37">
        <f t="shared" si="10"/>
        <v>0</v>
      </c>
      <c r="K22" s="95">
        <f t="shared" si="10"/>
        <v>0</v>
      </c>
      <c r="L22" s="27">
        <f t="shared" si="2"/>
        <v>0</v>
      </c>
      <c r="M22" s="37">
        <f t="shared" si="10"/>
        <v>0</v>
      </c>
      <c r="N22" s="37">
        <f t="shared" si="10"/>
        <v>0</v>
      </c>
      <c r="O22" s="37">
        <f t="shared" si="10"/>
        <v>0</v>
      </c>
    </row>
    <row r="23" spans="1:15" x14ac:dyDescent="0.25">
      <c r="A23" s="406"/>
      <c r="B23" s="36" t="s">
        <v>128</v>
      </c>
      <c r="C23" s="38">
        <f t="shared" si="0"/>
        <v>0</v>
      </c>
      <c r="D23" s="37">
        <f>D11+D17</f>
        <v>0</v>
      </c>
      <c r="E23" s="37">
        <f t="shared" ref="E23:F23" si="11">E11+E17</f>
        <v>0</v>
      </c>
      <c r="F23" s="37">
        <f t="shared" si="11"/>
        <v>0</v>
      </c>
      <c r="G23" s="28">
        <f t="shared" si="1"/>
        <v>0</v>
      </c>
      <c r="H23" s="37">
        <f t="shared" ref="H23:O23" si="12">H11+H17</f>
        <v>0</v>
      </c>
      <c r="I23" s="37">
        <f t="shared" si="12"/>
        <v>0</v>
      </c>
      <c r="J23" s="37">
        <f t="shared" si="12"/>
        <v>0</v>
      </c>
      <c r="K23" s="95">
        <f t="shared" si="12"/>
        <v>0</v>
      </c>
      <c r="L23" s="27">
        <f t="shared" si="2"/>
        <v>0</v>
      </c>
      <c r="M23" s="37">
        <f t="shared" si="12"/>
        <v>0</v>
      </c>
      <c r="N23" s="37">
        <f t="shared" si="12"/>
        <v>0</v>
      </c>
      <c r="O23" s="37">
        <f t="shared" si="12"/>
        <v>0</v>
      </c>
    </row>
    <row r="24" spans="1:15" x14ac:dyDescent="0.25">
      <c r="A24" s="406"/>
      <c r="B24" s="36" t="s">
        <v>129</v>
      </c>
      <c r="C24" s="38">
        <f t="shared" si="0"/>
        <v>0</v>
      </c>
      <c r="D24" s="37">
        <f>D12+D18</f>
        <v>0</v>
      </c>
      <c r="E24" s="37">
        <f t="shared" ref="E24:F24" si="13">E12+E18</f>
        <v>0</v>
      </c>
      <c r="F24" s="37">
        <f t="shared" si="13"/>
        <v>0</v>
      </c>
      <c r="G24" s="28">
        <f t="shared" si="1"/>
        <v>0</v>
      </c>
      <c r="H24" s="37">
        <f t="shared" ref="H24:O24" si="14">H12+H18</f>
        <v>0</v>
      </c>
      <c r="I24" s="37">
        <f t="shared" si="14"/>
        <v>0</v>
      </c>
      <c r="J24" s="37">
        <f t="shared" si="14"/>
        <v>0</v>
      </c>
      <c r="K24" s="95">
        <f t="shared" si="14"/>
        <v>0</v>
      </c>
      <c r="L24" s="27">
        <f t="shared" si="2"/>
        <v>0</v>
      </c>
      <c r="M24" s="37">
        <f t="shared" si="14"/>
        <v>0</v>
      </c>
      <c r="N24" s="37">
        <f t="shared" si="14"/>
        <v>0</v>
      </c>
      <c r="O24" s="37">
        <f t="shared" si="14"/>
        <v>0</v>
      </c>
    </row>
    <row r="25" spans="1:15" x14ac:dyDescent="0.25">
      <c r="A25" s="401" t="s">
        <v>77</v>
      </c>
      <c r="B25" s="401"/>
      <c r="C25" s="38">
        <f>C19+C13</f>
        <v>0</v>
      </c>
      <c r="D25" s="38">
        <f t="shared" ref="D25:O25" si="15">D19+D13</f>
        <v>0</v>
      </c>
      <c r="E25" s="38">
        <f t="shared" si="15"/>
        <v>0</v>
      </c>
      <c r="F25" s="38">
        <f t="shared" si="15"/>
        <v>0</v>
      </c>
      <c r="G25" s="28">
        <f t="shared" si="1"/>
        <v>0</v>
      </c>
      <c r="H25" s="38">
        <f t="shared" si="15"/>
        <v>0</v>
      </c>
      <c r="I25" s="38">
        <f t="shared" si="15"/>
        <v>0</v>
      </c>
      <c r="J25" s="38">
        <f t="shared" si="15"/>
        <v>0</v>
      </c>
      <c r="K25" s="38">
        <f>K19+K13</f>
        <v>0</v>
      </c>
      <c r="L25" s="27">
        <f t="shared" si="2"/>
        <v>0</v>
      </c>
      <c r="M25" s="38">
        <f t="shared" si="15"/>
        <v>0</v>
      </c>
      <c r="N25" s="38">
        <f t="shared" si="15"/>
        <v>0</v>
      </c>
      <c r="O25" s="38">
        <f t="shared" si="15"/>
        <v>0</v>
      </c>
    </row>
    <row r="26" spans="1:15" ht="18.75" x14ac:dyDescent="0.3">
      <c r="C26" s="66"/>
      <c r="D26" s="67"/>
      <c r="E26" s="67"/>
      <c r="F26" s="67"/>
    </row>
    <row r="27" spans="1:15" ht="18.75" x14ac:dyDescent="0.3">
      <c r="B27" s="65" t="s">
        <v>137</v>
      </c>
      <c r="C27" s="66"/>
      <c r="D27" s="67"/>
      <c r="E27" s="67"/>
      <c r="F27" s="68"/>
      <c r="G27" s="69"/>
      <c r="H27" s="72"/>
      <c r="I27" s="403"/>
      <c r="J27" s="403"/>
    </row>
    <row r="28" spans="1:15" ht="18.75" x14ac:dyDescent="0.3">
      <c r="B28" s="66"/>
      <c r="C28" s="66"/>
      <c r="D28" s="67"/>
      <c r="E28" s="67"/>
      <c r="F28" s="402" t="s">
        <v>0</v>
      </c>
      <c r="G28" s="402"/>
      <c r="I28" s="404" t="s">
        <v>1</v>
      </c>
      <c r="J28" s="404"/>
    </row>
    <row r="29" spans="1:15" ht="18.75" x14ac:dyDescent="0.3">
      <c r="B29" s="66" t="s">
        <v>102</v>
      </c>
      <c r="C29" s="66"/>
      <c r="D29" s="67"/>
      <c r="E29" s="67"/>
      <c r="F29" s="68"/>
      <c r="G29" s="69"/>
      <c r="H29" s="72"/>
      <c r="I29" s="403"/>
      <c r="J29" s="403"/>
    </row>
    <row r="30" spans="1:15" ht="18.75" x14ac:dyDescent="0.3">
      <c r="B30" s="66"/>
      <c r="C30" s="66"/>
      <c r="D30" s="67"/>
      <c r="E30" s="67"/>
      <c r="F30" s="402" t="s">
        <v>0</v>
      </c>
      <c r="G30" s="402"/>
      <c r="I30" s="404" t="s">
        <v>1</v>
      </c>
      <c r="J30" s="404"/>
    </row>
    <row r="31" spans="1:15" ht="18.75" x14ac:dyDescent="0.3">
      <c r="B31" s="2" t="s">
        <v>138</v>
      </c>
      <c r="F31" s="70"/>
      <c r="G31" s="70"/>
      <c r="H31" s="71"/>
      <c r="I31" s="403"/>
      <c r="J31" s="403"/>
    </row>
    <row r="32" spans="1:15" x14ac:dyDescent="0.25">
      <c r="F32" s="402" t="s">
        <v>0</v>
      </c>
      <c r="G32" s="402"/>
      <c r="I32" s="404" t="s">
        <v>1</v>
      </c>
      <c r="J32" s="404"/>
    </row>
    <row r="35" spans="1:15" x14ac:dyDescent="0.25">
      <c r="B35" s="83" t="s">
        <v>105</v>
      </c>
      <c r="C35" s="55"/>
      <c r="G35" s="84">
        <f>'раздел 1'!E47-G25</f>
        <v>94950675.120000005</v>
      </c>
      <c r="H35" s="84"/>
      <c r="I35" s="84"/>
      <c r="J35" s="84"/>
      <c r="K35" s="83"/>
      <c r="L35" s="84">
        <f>'раздел 1'!E54-'раздел 3 колледж'!L25</f>
        <v>28675103.886239998</v>
      </c>
      <c r="M35" s="84"/>
      <c r="N35" s="84"/>
      <c r="O35" s="84"/>
    </row>
    <row r="37" spans="1:15" x14ac:dyDescent="0.25">
      <c r="A37" t="s">
        <v>136</v>
      </c>
    </row>
  </sheetData>
  <mergeCells count="28">
    <mergeCell ref="I29:J29"/>
    <mergeCell ref="F30:G30"/>
    <mergeCell ref="I30:J30"/>
    <mergeCell ref="I31:J31"/>
    <mergeCell ref="F32:G32"/>
    <mergeCell ref="I32:J32"/>
    <mergeCell ref="A20:A24"/>
    <mergeCell ref="A25:B25"/>
    <mergeCell ref="I27:J27"/>
    <mergeCell ref="F28:G28"/>
    <mergeCell ref="I28:J28"/>
    <mergeCell ref="A19:B19"/>
    <mergeCell ref="H5:J5"/>
    <mergeCell ref="L5:L6"/>
    <mergeCell ref="M5:O5"/>
    <mergeCell ref="A8:A12"/>
    <mergeCell ref="A13:B13"/>
    <mergeCell ref="A14:A18"/>
    <mergeCell ref="A2:O2"/>
    <mergeCell ref="A4:A6"/>
    <mergeCell ref="B4:B6"/>
    <mergeCell ref="C4:F4"/>
    <mergeCell ref="G4:J4"/>
    <mergeCell ref="K4:K6"/>
    <mergeCell ref="L4:O4"/>
    <mergeCell ref="C5:C6"/>
    <mergeCell ref="D5:F5"/>
    <mergeCell ref="G5:G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R84"/>
  <sheetViews>
    <sheetView topLeftCell="A4" zoomScaleNormal="100" workbookViewId="0">
      <selection activeCell="G23" sqref="G23"/>
    </sheetView>
  </sheetViews>
  <sheetFormatPr defaultRowHeight="15" x14ac:dyDescent="0.25"/>
  <cols>
    <col min="1" max="1" width="34" customWidth="1"/>
    <col min="3" max="3" width="12.140625" customWidth="1"/>
    <col min="5" max="5" width="18.28515625" customWidth="1"/>
    <col min="6" max="6" width="12.42578125" customWidth="1"/>
    <col min="7" max="7" width="21.5703125" customWidth="1"/>
    <col min="8" max="8" width="17" customWidth="1"/>
    <col min="9" max="9" width="18.140625" hidden="1" customWidth="1"/>
    <col min="10" max="10" width="0" hidden="1" customWidth="1"/>
    <col min="11" max="11" width="20.42578125" bestFit="1" customWidth="1"/>
    <col min="12" max="12" width="18.140625" customWidth="1"/>
    <col min="13" max="13" width="17" hidden="1" customWidth="1"/>
    <col min="14" max="14" width="2.5703125" hidden="1" customWidth="1"/>
    <col min="15" max="15" width="20" customWidth="1"/>
    <col min="16" max="16" width="11.7109375" customWidth="1"/>
  </cols>
  <sheetData>
    <row r="2" spans="1:18" ht="15.75" x14ac:dyDescent="0.25">
      <c r="A2" s="423" t="s">
        <v>303</v>
      </c>
      <c r="B2" s="423"/>
      <c r="C2" s="423"/>
      <c r="D2" s="423"/>
      <c r="E2" s="423"/>
      <c r="F2" s="423"/>
      <c r="G2" s="423"/>
      <c r="H2" s="423"/>
      <c r="I2" s="423"/>
      <c r="J2" s="423"/>
      <c r="K2" s="423"/>
      <c r="L2" s="423"/>
      <c r="M2" s="423"/>
      <c r="N2" s="423"/>
      <c r="O2" s="423"/>
      <c r="P2" s="423"/>
      <c r="Q2" s="423"/>
      <c r="R2" s="423"/>
    </row>
    <row r="4" spans="1:18" ht="15" customHeight="1" x14ac:dyDescent="0.25">
      <c r="A4" s="417" t="s">
        <v>6</v>
      </c>
      <c r="B4" s="417" t="s">
        <v>9</v>
      </c>
      <c r="C4" s="417" t="s">
        <v>228</v>
      </c>
      <c r="D4" s="417" t="s">
        <v>229</v>
      </c>
      <c r="E4" s="396" t="s">
        <v>181</v>
      </c>
      <c r="F4" s="396"/>
      <c r="G4" s="396"/>
      <c r="H4" s="396"/>
      <c r="I4" s="396"/>
      <c r="J4" s="396"/>
      <c r="K4" s="396"/>
      <c r="L4" s="396"/>
      <c r="M4" s="396"/>
      <c r="N4" s="396"/>
      <c r="O4" s="396"/>
      <c r="P4" s="396"/>
    </row>
    <row r="5" spans="1:18" ht="15" customHeight="1" x14ac:dyDescent="0.25">
      <c r="A5" s="418"/>
      <c r="B5" s="418"/>
      <c r="C5" s="418"/>
      <c r="D5" s="418"/>
      <c r="E5" s="424" t="s">
        <v>449</v>
      </c>
      <c r="F5" s="425"/>
      <c r="G5" s="426"/>
      <c r="H5" s="420" t="s">
        <v>445</v>
      </c>
      <c r="I5" s="421"/>
      <c r="J5" s="421"/>
      <c r="K5" s="422"/>
      <c r="L5" s="420" t="s">
        <v>446</v>
      </c>
      <c r="M5" s="421"/>
      <c r="N5" s="421"/>
      <c r="O5" s="421"/>
      <c r="P5" s="417" t="s">
        <v>182</v>
      </c>
    </row>
    <row r="6" spans="1:18" ht="225" x14ac:dyDescent="0.25">
      <c r="A6" s="419"/>
      <c r="B6" s="419"/>
      <c r="C6" s="419"/>
      <c r="D6" s="419"/>
      <c r="E6" s="217" t="s">
        <v>13</v>
      </c>
      <c r="F6" s="151" t="s">
        <v>184</v>
      </c>
      <c r="G6" s="151" t="s">
        <v>185</v>
      </c>
      <c r="H6" s="217" t="s">
        <v>13</v>
      </c>
      <c r="I6" s="151" t="s">
        <v>183</v>
      </c>
      <c r="J6" s="151" t="s">
        <v>184</v>
      </c>
      <c r="K6" s="151" t="s">
        <v>185</v>
      </c>
      <c r="L6" s="217" t="s">
        <v>13</v>
      </c>
      <c r="M6" s="151" t="s">
        <v>183</v>
      </c>
      <c r="N6" s="151" t="s">
        <v>184</v>
      </c>
      <c r="O6" s="151" t="s">
        <v>185</v>
      </c>
      <c r="P6" s="419"/>
    </row>
    <row r="7" spans="1:18" ht="15.75" thickBot="1" x14ac:dyDescent="0.3">
      <c r="A7" s="210">
        <v>1</v>
      </c>
      <c r="B7" s="151">
        <v>2</v>
      </c>
      <c r="C7" s="151">
        <v>3</v>
      </c>
      <c r="D7" s="151">
        <v>4</v>
      </c>
      <c r="E7" s="151">
        <v>5</v>
      </c>
      <c r="F7" s="151"/>
      <c r="G7" s="151"/>
      <c r="H7" s="151">
        <v>6</v>
      </c>
      <c r="I7" s="151"/>
      <c r="J7" s="151"/>
      <c r="K7" s="151"/>
      <c r="L7" s="151">
        <v>7</v>
      </c>
      <c r="M7" s="151"/>
      <c r="N7" s="151"/>
      <c r="O7" s="151"/>
      <c r="P7" s="151">
        <v>8</v>
      </c>
    </row>
    <row r="8" spans="1:18" x14ac:dyDescent="0.25">
      <c r="A8" s="170" t="s">
        <v>193</v>
      </c>
      <c r="B8" s="204">
        <v>2000</v>
      </c>
      <c r="C8" s="205" t="s">
        <v>186</v>
      </c>
      <c r="D8" s="178"/>
      <c r="E8" s="179">
        <f>E10+E33+E42+E47+E49</f>
        <v>138001396.37232</v>
      </c>
      <c r="F8" s="179">
        <f>F44</f>
        <v>111038</v>
      </c>
      <c r="G8" s="179">
        <f>G10+G42+G49</f>
        <v>21865445.863919999</v>
      </c>
      <c r="H8" s="179">
        <f>H10+H33+H42+H47+H49</f>
        <v>137716174.51018</v>
      </c>
      <c r="I8" s="179"/>
      <c r="J8" s="179"/>
      <c r="K8" s="179">
        <f>K10+K42+K49</f>
        <v>25973194.174740002</v>
      </c>
      <c r="L8" s="179">
        <f>L10+L33+L42+L47+L49</f>
        <v>143637730.98439997</v>
      </c>
      <c r="M8" s="218"/>
      <c r="N8" s="218"/>
      <c r="O8" s="218">
        <f>O10+O42+O48+O49</f>
        <v>26804033.000459999</v>
      </c>
      <c r="P8" s="180"/>
    </row>
    <row r="9" spans="1:18" x14ac:dyDescent="0.25">
      <c r="A9" s="171" t="s">
        <v>14</v>
      </c>
      <c r="B9" s="185"/>
      <c r="C9" s="75"/>
      <c r="D9" s="75"/>
      <c r="E9" s="214"/>
      <c r="F9" s="214"/>
      <c r="G9" s="214"/>
      <c r="H9" s="214"/>
      <c r="I9" s="214"/>
      <c r="J9" s="214"/>
      <c r="K9" s="214"/>
      <c r="L9" s="214"/>
      <c r="M9" s="305"/>
      <c r="N9" s="305"/>
      <c r="O9" s="305"/>
      <c r="P9" s="186"/>
    </row>
    <row r="10" spans="1:18" x14ac:dyDescent="0.25">
      <c r="A10" s="173" t="s">
        <v>194</v>
      </c>
      <c r="B10" s="187">
        <v>2100</v>
      </c>
      <c r="C10" s="210" t="s">
        <v>186</v>
      </c>
      <c r="D10" s="210"/>
      <c r="E10" s="18">
        <f>E12+E20+E21+E23+E27+E28+E29+E22</f>
        <v>114001297.22231999</v>
      </c>
      <c r="F10" s="18"/>
      <c r="G10" s="18">
        <f>G12+G23+G20+G22</f>
        <v>10522424.783919999</v>
      </c>
      <c r="H10" s="18">
        <f>H12+H20+H21+H23+H27+H28+H29</f>
        <v>115054920.77018</v>
      </c>
      <c r="I10" s="18"/>
      <c r="J10" s="18"/>
      <c r="K10" s="18">
        <f>K12+K20+K23</f>
        <v>13634312.294740001</v>
      </c>
      <c r="L10" s="18">
        <f>L12+L20+L21+L23+L27+L28+L29</f>
        <v>120002281.89439999</v>
      </c>
      <c r="M10" s="221"/>
      <c r="N10" s="221"/>
      <c r="O10" s="221">
        <f>O12+O20+O23</f>
        <v>14211407.670460001</v>
      </c>
      <c r="P10" s="190" t="s">
        <v>186</v>
      </c>
    </row>
    <row r="11" spans="1:18" x14ac:dyDescent="0.25">
      <c r="A11" s="171" t="s">
        <v>14</v>
      </c>
      <c r="B11" s="185"/>
      <c r="C11" s="75"/>
      <c r="D11" s="75"/>
      <c r="E11" s="214"/>
      <c r="F11" s="214"/>
      <c r="G11" s="214"/>
      <c r="H11" s="214"/>
      <c r="I11" s="214"/>
      <c r="J11" s="214"/>
      <c r="K11" s="214"/>
      <c r="L11" s="214"/>
      <c r="M11" s="305"/>
      <c r="N11" s="305"/>
      <c r="O11" s="305"/>
      <c r="P11" s="186"/>
    </row>
    <row r="12" spans="1:18" x14ac:dyDescent="0.25">
      <c r="A12" s="176" t="s">
        <v>196</v>
      </c>
      <c r="B12" s="187">
        <v>2110</v>
      </c>
      <c r="C12" s="78">
        <v>111</v>
      </c>
      <c r="D12" s="78">
        <v>211</v>
      </c>
      <c r="E12" s="74">
        <f>E13+E14+E15+E16+E17+E18+E19</f>
        <v>87157457.159999996</v>
      </c>
      <c r="F12" s="74">
        <f t="shared" ref="F12" si="0">F13+F14+F15+F16+F17+F18+F19</f>
        <v>0</v>
      </c>
      <c r="G12" s="74">
        <f>G13+G14+G15+G16+G17+G18+G19</f>
        <v>7793217.959999999</v>
      </c>
      <c r="H12" s="74">
        <f>H13+H14+H15+H16+H17+H18+H19</f>
        <v>88253851.590000004</v>
      </c>
      <c r="I12" s="74">
        <f t="shared" ref="I12" si="1">I13+I14+I15+I16+I17+I18+I19</f>
        <v>0</v>
      </c>
      <c r="J12" s="74">
        <f t="shared" ref="J12" si="2">J13+J14+J15+J16+J17+J18+J19</f>
        <v>0</v>
      </c>
      <c r="K12" s="74">
        <f>K13+K14+K15+K16+K17+K18+K19</f>
        <v>10198931.870000001</v>
      </c>
      <c r="L12" s="74">
        <f>L13+L14+L15+L16+L17+L18+L19</f>
        <v>92048767.199999988</v>
      </c>
      <c r="M12" s="74">
        <f t="shared" ref="M12" si="3">M13+M14+M15+M16+M17+M18+M19</f>
        <v>0</v>
      </c>
      <c r="N12" s="74">
        <f t="shared" ref="N12" si="4">N13+N14+N15+N16+N17+N18+N19</f>
        <v>0</v>
      </c>
      <c r="O12" s="74">
        <f t="shared" ref="O12" si="5">O13+O14+O15+O16+O17+O18+O19</f>
        <v>10637485.73</v>
      </c>
      <c r="P12" s="190" t="s">
        <v>186</v>
      </c>
    </row>
    <row r="13" spans="1:18" s="227" customFormat="1" x14ac:dyDescent="0.2">
      <c r="A13" s="224" t="s">
        <v>304</v>
      </c>
      <c r="B13" s="225"/>
      <c r="C13" s="226"/>
      <c r="D13" s="226"/>
      <c r="E13" s="347">
        <f>'Обоснование ЗП'!J33</f>
        <v>5522619.9600000009</v>
      </c>
      <c r="F13" s="347"/>
      <c r="G13" s="347">
        <f>'Обоснование ЗП'!J55</f>
        <v>567036.72</v>
      </c>
      <c r="H13" s="347">
        <v>5084228.6100000003</v>
      </c>
      <c r="I13" s="347"/>
      <c r="J13" s="347"/>
      <c r="K13" s="347">
        <v>967520.71</v>
      </c>
      <c r="L13" s="347">
        <v>5302850.4400000004</v>
      </c>
      <c r="M13" s="348"/>
      <c r="N13" s="348"/>
      <c r="O13" s="348">
        <v>1009123.9</v>
      </c>
      <c r="P13" s="190" t="s">
        <v>186</v>
      </c>
    </row>
    <row r="14" spans="1:18" s="227" customFormat="1" x14ac:dyDescent="0.2">
      <c r="A14" s="224" t="s">
        <v>305</v>
      </c>
      <c r="B14" s="225"/>
      <c r="C14" s="226"/>
      <c r="D14" s="226"/>
      <c r="E14" s="347">
        <f>'Обоснование ЗП'!J40+'Обоснование ЗП'!J37+'Обоснование ЗП'!J34</f>
        <v>67670107.799999997</v>
      </c>
      <c r="F14" s="347"/>
      <c r="G14" s="347">
        <f>'Обоснование ЗП'!J56+'Обоснование ЗП'!J59+'Обоснование ЗП'!J62</f>
        <v>4858463.76</v>
      </c>
      <c r="H14" s="347">
        <v>71793828.909999996</v>
      </c>
      <c r="I14" s="347"/>
      <c r="J14" s="347"/>
      <c r="K14" s="347">
        <v>6659709.2800000003</v>
      </c>
      <c r="L14" s="347">
        <v>74880963.549999997</v>
      </c>
      <c r="M14" s="348"/>
      <c r="N14" s="348"/>
      <c r="O14" s="348">
        <v>6946076.7699999996</v>
      </c>
      <c r="P14" s="190" t="s">
        <v>186</v>
      </c>
    </row>
    <row r="15" spans="1:18" s="227" customFormat="1" hidden="1" x14ac:dyDescent="0.2">
      <c r="A15" s="224" t="s">
        <v>307</v>
      </c>
      <c r="B15" s="225"/>
      <c r="C15" s="226"/>
      <c r="D15" s="226"/>
      <c r="E15" s="347"/>
      <c r="F15" s="347"/>
      <c r="G15" s="347"/>
      <c r="H15" s="347"/>
      <c r="I15" s="347"/>
      <c r="J15" s="347"/>
      <c r="K15" s="347"/>
      <c r="L15" s="347"/>
      <c r="M15" s="348"/>
      <c r="N15" s="348"/>
      <c r="O15" s="348"/>
      <c r="P15" s="190" t="s">
        <v>186</v>
      </c>
    </row>
    <row r="16" spans="1:18" s="227" customFormat="1" hidden="1" x14ac:dyDescent="0.2">
      <c r="A16" s="224" t="s">
        <v>310</v>
      </c>
      <c r="B16" s="225"/>
      <c r="C16" s="226"/>
      <c r="D16" s="226"/>
      <c r="E16" s="347"/>
      <c r="F16" s="347"/>
      <c r="G16" s="347"/>
      <c r="H16" s="347"/>
      <c r="I16" s="347"/>
      <c r="J16" s="347"/>
      <c r="K16" s="347"/>
      <c r="L16" s="347"/>
      <c r="M16" s="348"/>
      <c r="N16" s="348"/>
      <c r="O16" s="348"/>
      <c r="P16" s="190" t="s">
        <v>186</v>
      </c>
    </row>
    <row r="17" spans="1:16" s="227" customFormat="1" hidden="1" x14ac:dyDescent="0.2">
      <c r="A17" s="224" t="s">
        <v>308</v>
      </c>
      <c r="B17" s="225"/>
      <c r="C17" s="226"/>
      <c r="D17" s="226"/>
      <c r="E17" s="347"/>
      <c r="F17" s="347"/>
      <c r="G17" s="347"/>
      <c r="H17" s="347"/>
      <c r="I17" s="347"/>
      <c r="J17" s="347"/>
      <c r="K17" s="347"/>
      <c r="L17" s="347"/>
      <c r="M17" s="348"/>
      <c r="N17" s="348"/>
      <c r="O17" s="348"/>
      <c r="P17" s="190" t="s">
        <v>186</v>
      </c>
    </row>
    <row r="18" spans="1:16" s="227" customFormat="1" hidden="1" x14ac:dyDescent="0.2">
      <c r="A18" s="224" t="s">
        <v>309</v>
      </c>
      <c r="B18" s="225"/>
      <c r="C18" s="226"/>
      <c r="D18" s="226"/>
      <c r="E18" s="347"/>
      <c r="F18" s="347"/>
      <c r="G18" s="347"/>
      <c r="H18" s="347"/>
      <c r="I18" s="347"/>
      <c r="J18" s="347"/>
      <c r="K18" s="347"/>
      <c r="L18" s="347"/>
      <c r="M18" s="348"/>
      <c r="N18" s="348"/>
      <c r="O18" s="348"/>
      <c r="P18" s="190" t="s">
        <v>186</v>
      </c>
    </row>
    <row r="19" spans="1:16" s="227" customFormat="1" x14ac:dyDescent="0.2">
      <c r="A19" s="224" t="s">
        <v>306</v>
      </c>
      <c r="B19" s="225"/>
      <c r="C19" s="226"/>
      <c r="D19" s="226"/>
      <c r="E19" s="347">
        <f>'Обоснование ЗП'!J43</f>
        <v>13964729.399999999</v>
      </c>
      <c r="F19" s="347"/>
      <c r="G19" s="347">
        <f>'Обоснование ЗП'!J65</f>
        <v>2367717.48</v>
      </c>
      <c r="H19" s="347">
        <v>11375794.07</v>
      </c>
      <c r="I19" s="347"/>
      <c r="J19" s="347"/>
      <c r="K19" s="347">
        <v>2571701.88</v>
      </c>
      <c r="L19" s="347">
        <v>11864953.210000001</v>
      </c>
      <c r="M19" s="348"/>
      <c r="N19" s="348"/>
      <c r="O19" s="348">
        <v>2682285.06</v>
      </c>
      <c r="P19" s="190" t="s">
        <v>186</v>
      </c>
    </row>
    <row r="20" spans="1:16" ht="45" x14ac:dyDescent="0.25">
      <c r="A20" s="176" t="s">
        <v>197</v>
      </c>
      <c r="B20" s="187">
        <v>2120</v>
      </c>
      <c r="C20" s="78">
        <v>112</v>
      </c>
      <c r="D20" s="78">
        <v>212</v>
      </c>
      <c r="E20" s="269"/>
      <c r="F20" s="269"/>
      <c r="G20" s="269">
        <v>340655</v>
      </c>
      <c r="H20" s="270">
        <v>148406</v>
      </c>
      <c r="I20" s="270"/>
      <c r="J20" s="270"/>
      <c r="K20" s="270">
        <v>355303</v>
      </c>
      <c r="L20" s="270">
        <v>154787</v>
      </c>
      <c r="M20" s="349"/>
      <c r="N20" s="349"/>
      <c r="O20" s="349">
        <v>361401.25</v>
      </c>
      <c r="P20" s="190" t="s">
        <v>186</v>
      </c>
    </row>
    <row r="21" spans="1:16" ht="45" x14ac:dyDescent="0.25">
      <c r="A21" s="176" t="s">
        <v>197</v>
      </c>
      <c r="B21" s="187">
        <v>2130</v>
      </c>
      <c r="C21" s="78">
        <v>112</v>
      </c>
      <c r="D21" s="78">
        <v>214</v>
      </c>
      <c r="E21" s="269">
        <v>142288</v>
      </c>
      <c r="F21" s="269"/>
      <c r="G21" s="269"/>
      <c r="H21" s="270"/>
      <c r="I21" s="270"/>
      <c r="J21" s="270"/>
      <c r="K21" s="270"/>
      <c r="L21" s="270"/>
      <c r="M21" s="349"/>
      <c r="N21" s="349"/>
      <c r="O21" s="349"/>
      <c r="P21" s="190" t="s">
        <v>186</v>
      </c>
    </row>
    <row r="22" spans="1:16" ht="30" x14ac:dyDescent="0.25">
      <c r="A22" s="176" t="s">
        <v>475</v>
      </c>
      <c r="B22" s="187">
        <v>2130</v>
      </c>
      <c r="C22" s="78">
        <v>111</v>
      </c>
      <c r="D22" s="78">
        <v>266</v>
      </c>
      <c r="E22" s="269">
        <v>380000</v>
      </c>
      <c r="F22" s="269"/>
      <c r="G22" s="269">
        <v>35000</v>
      </c>
      <c r="H22" s="270"/>
      <c r="I22" s="270"/>
      <c r="J22" s="270"/>
      <c r="K22" s="270"/>
      <c r="L22" s="270"/>
      <c r="M22" s="349"/>
      <c r="N22" s="349"/>
      <c r="O22" s="349"/>
      <c r="P22" s="190"/>
    </row>
    <row r="23" spans="1:16" ht="75" x14ac:dyDescent="0.25">
      <c r="A23" s="176" t="s">
        <v>199</v>
      </c>
      <c r="B23" s="187">
        <v>2140</v>
      </c>
      <c r="C23" s="78">
        <v>119</v>
      </c>
      <c r="D23" s="78">
        <v>213</v>
      </c>
      <c r="E23" s="270">
        <f>E25+E26</f>
        <v>26321552.062319998</v>
      </c>
      <c r="F23" s="270"/>
      <c r="G23" s="270">
        <f>G25</f>
        <v>2353551.8239199999</v>
      </c>
      <c r="H23" s="270">
        <f t="shared" ref="H23:L23" si="6">H25+H26</f>
        <v>26652663.180180002</v>
      </c>
      <c r="I23" s="270"/>
      <c r="J23" s="270"/>
      <c r="K23" s="270">
        <f>K25</f>
        <v>3080077.4247400002</v>
      </c>
      <c r="L23" s="270">
        <f t="shared" si="6"/>
        <v>27798727.694399998</v>
      </c>
      <c r="M23" s="349"/>
      <c r="N23" s="349"/>
      <c r="O23" s="349">
        <f>O25</f>
        <v>3212520.6904600002</v>
      </c>
      <c r="P23" s="190" t="s">
        <v>186</v>
      </c>
    </row>
    <row r="24" spans="1:16" x14ac:dyDescent="0.25">
      <c r="A24" s="171" t="s">
        <v>202</v>
      </c>
      <c r="B24" s="185"/>
      <c r="C24" s="75"/>
      <c r="D24" s="75"/>
      <c r="E24" s="75"/>
      <c r="F24" s="75"/>
      <c r="G24" s="75"/>
      <c r="H24" s="214"/>
      <c r="I24" s="214"/>
      <c r="J24" s="214"/>
      <c r="K24" s="214"/>
      <c r="L24" s="214"/>
      <c r="M24" s="305"/>
      <c r="N24" s="305"/>
      <c r="O24" s="305"/>
      <c r="P24" s="186"/>
    </row>
    <row r="25" spans="1:16" x14ac:dyDescent="0.25">
      <c r="A25" s="175" t="s">
        <v>200</v>
      </c>
      <c r="B25" s="187">
        <v>2141</v>
      </c>
      <c r="C25" s="78">
        <v>119</v>
      </c>
      <c r="D25" s="78"/>
      <c r="E25" s="269">
        <f>'раздел 3'!N69</f>
        <v>26321552.062319998</v>
      </c>
      <c r="F25" s="269"/>
      <c r="G25" s="269">
        <f>'раздел 3'!O69</f>
        <v>2353551.8239199999</v>
      </c>
      <c r="H25" s="270">
        <f>H12*30.2/100</f>
        <v>26652663.180180002</v>
      </c>
      <c r="I25" s="270"/>
      <c r="J25" s="270"/>
      <c r="K25" s="270">
        <f>K12*30.2/100</f>
        <v>3080077.4247400002</v>
      </c>
      <c r="L25" s="270">
        <f>L12*30.2/100</f>
        <v>27798727.694399998</v>
      </c>
      <c r="M25" s="349"/>
      <c r="N25" s="349"/>
      <c r="O25" s="349">
        <f>O12*30.2/100</f>
        <v>3212520.6904600002</v>
      </c>
      <c r="P25" s="190" t="s">
        <v>186</v>
      </c>
    </row>
    <row r="26" spans="1:16" x14ac:dyDescent="0.25">
      <c r="A26" s="175" t="s">
        <v>201</v>
      </c>
      <c r="B26" s="187">
        <v>2142</v>
      </c>
      <c r="C26" s="78">
        <v>119</v>
      </c>
      <c r="D26" s="78"/>
      <c r="E26" s="269"/>
      <c r="F26" s="269"/>
      <c r="G26" s="269"/>
      <c r="H26" s="270"/>
      <c r="I26" s="270"/>
      <c r="J26" s="270"/>
      <c r="K26" s="270"/>
      <c r="L26" s="270"/>
      <c r="M26" s="349"/>
      <c r="N26" s="349"/>
      <c r="O26" s="349"/>
      <c r="P26" s="190" t="s">
        <v>186</v>
      </c>
    </row>
    <row r="27" spans="1:16" ht="45" hidden="1" x14ac:dyDescent="0.25">
      <c r="A27" s="176" t="s">
        <v>223</v>
      </c>
      <c r="B27" s="187">
        <v>2150</v>
      </c>
      <c r="C27" s="78">
        <v>131</v>
      </c>
      <c r="D27" s="78"/>
      <c r="E27" s="269"/>
      <c r="F27" s="269"/>
      <c r="G27" s="269"/>
      <c r="H27" s="270"/>
      <c r="I27" s="270"/>
      <c r="J27" s="270"/>
      <c r="K27" s="270"/>
      <c r="L27" s="270"/>
      <c r="M27" s="349"/>
      <c r="N27" s="349"/>
      <c r="O27" s="349"/>
      <c r="P27" s="190" t="s">
        <v>186</v>
      </c>
    </row>
    <row r="28" spans="1:16" ht="45" hidden="1" x14ac:dyDescent="0.25">
      <c r="A28" s="176" t="s">
        <v>224</v>
      </c>
      <c r="B28" s="187">
        <v>2160</v>
      </c>
      <c r="C28" s="78">
        <v>134</v>
      </c>
      <c r="D28" s="78"/>
      <c r="E28" s="269"/>
      <c r="F28" s="269"/>
      <c r="G28" s="269"/>
      <c r="H28" s="270"/>
      <c r="I28" s="270"/>
      <c r="J28" s="270"/>
      <c r="K28" s="270"/>
      <c r="L28" s="270"/>
      <c r="M28" s="349"/>
      <c r="N28" s="349"/>
      <c r="O28" s="349"/>
      <c r="P28" s="190" t="s">
        <v>186</v>
      </c>
    </row>
    <row r="29" spans="1:16" ht="90" hidden="1" x14ac:dyDescent="0.25">
      <c r="A29" s="176" t="s">
        <v>203</v>
      </c>
      <c r="B29" s="187">
        <v>2170</v>
      </c>
      <c r="C29" s="78">
        <v>139</v>
      </c>
      <c r="D29" s="78"/>
      <c r="E29" s="270">
        <f>E31+E32</f>
        <v>0</v>
      </c>
      <c r="F29" s="270"/>
      <c r="G29" s="270"/>
      <c r="H29" s="270">
        <f t="shared" ref="H29:L29" si="7">H31+H32</f>
        <v>0</v>
      </c>
      <c r="I29" s="270"/>
      <c r="J29" s="270"/>
      <c r="K29" s="270"/>
      <c r="L29" s="270">
        <f t="shared" si="7"/>
        <v>0</v>
      </c>
      <c r="M29" s="349"/>
      <c r="N29" s="349"/>
      <c r="O29" s="349"/>
      <c r="P29" s="190" t="s">
        <v>186</v>
      </c>
    </row>
    <row r="30" spans="1:16" hidden="1" x14ac:dyDescent="0.25">
      <c r="A30" s="171" t="s">
        <v>202</v>
      </c>
      <c r="B30" s="185"/>
      <c r="C30" s="75"/>
      <c r="D30" s="75"/>
      <c r="E30" s="267"/>
      <c r="F30" s="267"/>
      <c r="G30" s="267"/>
      <c r="H30" s="270"/>
      <c r="I30" s="270"/>
      <c r="J30" s="270"/>
      <c r="K30" s="270"/>
      <c r="L30" s="270"/>
      <c r="M30" s="349"/>
      <c r="N30" s="349"/>
      <c r="O30" s="349"/>
      <c r="P30" s="186"/>
    </row>
    <row r="31" spans="1:16" hidden="1" x14ac:dyDescent="0.25">
      <c r="A31" s="175" t="s">
        <v>204</v>
      </c>
      <c r="B31" s="187">
        <v>2171</v>
      </c>
      <c r="C31" s="78">
        <v>139</v>
      </c>
      <c r="D31" s="78"/>
      <c r="E31" s="269"/>
      <c r="F31" s="269"/>
      <c r="G31" s="269"/>
      <c r="H31" s="270"/>
      <c r="I31" s="270"/>
      <c r="J31" s="270"/>
      <c r="K31" s="270"/>
      <c r="L31" s="270"/>
      <c r="M31" s="349"/>
      <c r="N31" s="349"/>
      <c r="O31" s="349"/>
      <c r="P31" s="190" t="s">
        <v>186</v>
      </c>
    </row>
    <row r="32" spans="1:16" ht="30" hidden="1" x14ac:dyDescent="0.25">
      <c r="A32" s="175" t="s">
        <v>205</v>
      </c>
      <c r="B32" s="187">
        <v>2172</v>
      </c>
      <c r="C32" s="78">
        <v>139</v>
      </c>
      <c r="D32" s="78"/>
      <c r="E32" s="269"/>
      <c r="F32" s="269"/>
      <c r="G32" s="269"/>
      <c r="H32" s="270"/>
      <c r="I32" s="270"/>
      <c r="J32" s="270"/>
      <c r="K32" s="270"/>
      <c r="L32" s="270"/>
      <c r="M32" s="349"/>
      <c r="N32" s="349"/>
      <c r="O32" s="349"/>
      <c r="P32" s="190" t="s">
        <v>186</v>
      </c>
    </row>
    <row r="33" spans="1:16" ht="30" hidden="1" x14ac:dyDescent="0.25">
      <c r="A33" s="173" t="s">
        <v>206</v>
      </c>
      <c r="B33" s="187">
        <v>2200</v>
      </c>
      <c r="C33" s="210">
        <v>300</v>
      </c>
      <c r="D33" s="210"/>
      <c r="E33" s="270">
        <f>E35+E39+E40+E41</f>
        <v>0</v>
      </c>
      <c r="F33" s="270"/>
      <c r="G33" s="270"/>
      <c r="H33" s="270">
        <f t="shared" ref="H33:L33" si="8">H35+H39+H40+H41</f>
        <v>0</v>
      </c>
      <c r="I33" s="270"/>
      <c r="J33" s="270"/>
      <c r="K33" s="270"/>
      <c r="L33" s="270">
        <f t="shared" si="8"/>
        <v>0</v>
      </c>
      <c r="M33" s="349"/>
      <c r="N33" s="349"/>
      <c r="O33" s="349"/>
      <c r="P33" s="190" t="s">
        <v>186</v>
      </c>
    </row>
    <row r="34" spans="1:16" hidden="1" x14ac:dyDescent="0.25">
      <c r="A34" s="171" t="s">
        <v>14</v>
      </c>
      <c r="B34" s="185"/>
      <c r="C34" s="75"/>
      <c r="D34" s="75"/>
      <c r="E34" s="267"/>
      <c r="F34" s="267"/>
      <c r="G34" s="267"/>
      <c r="H34" s="270"/>
      <c r="I34" s="270"/>
      <c r="J34" s="270"/>
      <c r="K34" s="270"/>
      <c r="L34" s="270"/>
      <c r="M34" s="349"/>
      <c r="N34" s="349"/>
      <c r="O34" s="349"/>
      <c r="P34" s="186"/>
    </row>
    <row r="35" spans="1:16" ht="45" hidden="1" x14ac:dyDescent="0.25">
      <c r="A35" s="176" t="s">
        <v>207</v>
      </c>
      <c r="B35" s="187">
        <v>2210</v>
      </c>
      <c r="C35" s="210">
        <v>320</v>
      </c>
      <c r="D35" s="210"/>
      <c r="E35" s="270">
        <f>E37+E38</f>
        <v>0</v>
      </c>
      <c r="F35" s="270"/>
      <c r="G35" s="270"/>
      <c r="H35" s="270">
        <f t="shared" ref="H35:L35" si="9">H37+H38</f>
        <v>0</v>
      </c>
      <c r="I35" s="270"/>
      <c r="J35" s="270"/>
      <c r="K35" s="270"/>
      <c r="L35" s="270">
        <f t="shared" si="9"/>
        <v>0</v>
      </c>
      <c r="M35" s="349"/>
      <c r="N35" s="349"/>
      <c r="O35" s="349"/>
      <c r="P35" s="190" t="s">
        <v>186</v>
      </c>
    </row>
    <row r="36" spans="1:16" hidden="1" x14ac:dyDescent="0.25">
      <c r="A36" s="171" t="s">
        <v>165</v>
      </c>
      <c r="B36" s="185"/>
      <c r="C36" s="75"/>
      <c r="D36" s="75"/>
      <c r="E36" s="267"/>
      <c r="F36" s="267"/>
      <c r="G36" s="267"/>
      <c r="H36" s="270"/>
      <c r="I36" s="270"/>
      <c r="J36" s="270"/>
      <c r="K36" s="270"/>
      <c r="L36" s="270"/>
      <c r="M36" s="349"/>
      <c r="N36" s="349"/>
      <c r="O36" s="349"/>
      <c r="P36" s="186"/>
    </row>
    <row r="37" spans="1:16" ht="60" hidden="1" x14ac:dyDescent="0.25">
      <c r="A37" s="176" t="s">
        <v>208</v>
      </c>
      <c r="B37" s="191">
        <v>2211</v>
      </c>
      <c r="C37" s="54">
        <v>321</v>
      </c>
      <c r="D37" s="54"/>
      <c r="E37" s="267"/>
      <c r="F37" s="267"/>
      <c r="G37" s="267"/>
      <c r="H37" s="270"/>
      <c r="I37" s="270"/>
      <c r="J37" s="270"/>
      <c r="K37" s="270"/>
      <c r="L37" s="270"/>
      <c r="M37" s="349"/>
      <c r="N37" s="349"/>
      <c r="O37" s="349"/>
      <c r="P37" s="192" t="s">
        <v>186</v>
      </c>
    </row>
    <row r="38" spans="1:16" hidden="1" x14ac:dyDescent="0.25">
      <c r="A38" s="171"/>
      <c r="B38" s="187"/>
      <c r="C38" s="78"/>
      <c r="D38" s="78"/>
      <c r="E38" s="269"/>
      <c r="F38" s="269"/>
      <c r="G38" s="269"/>
      <c r="H38" s="270"/>
      <c r="I38" s="270"/>
      <c r="J38" s="270"/>
      <c r="K38" s="270"/>
      <c r="L38" s="270"/>
      <c r="M38" s="349"/>
      <c r="N38" s="349"/>
      <c r="O38" s="349"/>
      <c r="P38" s="192" t="s">
        <v>186</v>
      </c>
    </row>
    <row r="39" spans="1:16" ht="75" hidden="1" x14ac:dyDescent="0.25">
      <c r="A39" s="176" t="s">
        <v>209</v>
      </c>
      <c r="B39" s="187">
        <v>2220</v>
      </c>
      <c r="C39" s="78">
        <v>340</v>
      </c>
      <c r="D39" s="78"/>
      <c r="E39" s="269"/>
      <c r="F39" s="269"/>
      <c r="G39" s="269"/>
      <c r="H39" s="270"/>
      <c r="I39" s="270"/>
      <c r="J39" s="270"/>
      <c r="K39" s="270"/>
      <c r="L39" s="270"/>
      <c r="M39" s="349"/>
      <c r="N39" s="349"/>
      <c r="O39" s="349"/>
      <c r="P39" s="192" t="s">
        <v>186</v>
      </c>
    </row>
    <row r="40" spans="1:16" ht="120" hidden="1" x14ac:dyDescent="0.25">
      <c r="A40" s="176" t="s">
        <v>225</v>
      </c>
      <c r="B40" s="187">
        <v>2230</v>
      </c>
      <c r="C40" s="78">
        <v>350</v>
      </c>
      <c r="D40" s="78"/>
      <c r="E40" s="269"/>
      <c r="F40" s="269"/>
      <c r="G40" s="269"/>
      <c r="H40" s="270"/>
      <c r="I40" s="270"/>
      <c r="J40" s="270"/>
      <c r="K40" s="270"/>
      <c r="L40" s="270"/>
      <c r="M40" s="349"/>
      <c r="N40" s="349"/>
      <c r="O40" s="349"/>
      <c r="P40" s="192" t="s">
        <v>186</v>
      </c>
    </row>
    <row r="41" spans="1:16" ht="45" hidden="1" x14ac:dyDescent="0.25">
      <c r="A41" s="176" t="s">
        <v>210</v>
      </c>
      <c r="B41" s="187">
        <v>2240</v>
      </c>
      <c r="C41" s="78">
        <v>360</v>
      </c>
      <c r="D41" s="78"/>
      <c r="E41" s="269"/>
      <c r="F41" s="269"/>
      <c r="G41" s="269"/>
      <c r="H41" s="270"/>
      <c r="I41" s="270"/>
      <c r="J41" s="270"/>
      <c r="K41" s="270"/>
      <c r="L41" s="270"/>
      <c r="M41" s="349"/>
      <c r="N41" s="349"/>
      <c r="O41" s="349"/>
      <c r="P41" s="192" t="s">
        <v>186</v>
      </c>
    </row>
    <row r="42" spans="1:16" ht="30" x14ac:dyDescent="0.25">
      <c r="A42" s="173" t="s">
        <v>211</v>
      </c>
      <c r="B42" s="187">
        <v>2300</v>
      </c>
      <c r="C42" s="210">
        <v>850</v>
      </c>
      <c r="D42" s="210">
        <v>850</v>
      </c>
      <c r="E42" s="270">
        <f>E44+E45+E46</f>
        <v>359000</v>
      </c>
      <c r="F42" s="270">
        <f>F44</f>
        <v>111038</v>
      </c>
      <c r="G42" s="270">
        <f>G44+G45+G46+G48</f>
        <v>82500</v>
      </c>
      <c r="H42" s="270">
        <f>H44+H45+H46</f>
        <v>375063</v>
      </c>
      <c r="I42" s="270"/>
      <c r="J42" s="270"/>
      <c r="K42" s="270">
        <f>K44+K46</f>
        <v>33898</v>
      </c>
      <c r="L42" s="270">
        <f t="shared" ref="L42" si="10">L44+L45+L46</f>
        <v>391221</v>
      </c>
      <c r="M42" s="349"/>
      <c r="N42" s="349"/>
      <c r="O42" s="349">
        <f>O44+O46</f>
        <v>35355</v>
      </c>
      <c r="P42" s="190" t="s">
        <v>186</v>
      </c>
    </row>
    <row r="43" spans="1:16" x14ac:dyDescent="0.25">
      <c r="A43" s="171" t="s">
        <v>7</v>
      </c>
      <c r="B43" s="185"/>
      <c r="C43" s="75"/>
      <c r="D43" s="75"/>
      <c r="E43" s="75"/>
      <c r="F43" s="75"/>
      <c r="G43" s="75"/>
      <c r="H43" s="214"/>
      <c r="I43" s="214"/>
      <c r="J43" s="214"/>
      <c r="K43" s="214"/>
      <c r="L43" s="214"/>
      <c r="M43" s="305"/>
      <c r="N43" s="305"/>
      <c r="O43" s="305"/>
      <c r="P43" s="186"/>
    </row>
    <row r="44" spans="1:16" ht="30" x14ac:dyDescent="0.25">
      <c r="A44" s="176" t="s">
        <v>212</v>
      </c>
      <c r="B44" s="187">
        <v>2310</v>
      </c>
      <c r="C44" s="210">
        <v>851</v>
      </c>
      <c r="D44" s="210">
        <v>291</v>
      </c>
      <c r="E44" s="74">
        <v>339000</v>
      </c>
      <c r="F44" s="74">
        <v>111038</v>
      </c>
      <c r="G44" s="74">
        <v>7500</v>
      </c>
      <c r="H44" s="18">
        <v>353577</v>
      </c>
      <c r="I44" s="18"/>
      <c r="J44" s="18"/>
      <c r="K44" s="18">
        <v>7823</v>
      </c>
      <c r="L44" s="18">
        <v>368781</v>
      </c>
      <c r="M44" s="221"/>
      <c r="N44" s="221"/>
      <c r="O44" s="221">
        <v>8159</v>
      </c>
      <c r="P44" s="190" t="s">
        <v>186</v>
      </c>
    </row>
    <row r="45" spans="1:16" ht="75" x14ac:dyDescent="0.25">
      <c r="A45" s="176" t="s">
        <v>213</v>
      </c>
      <c r="B45" s="187">
        <v>2320</v>
      </c>
      <c r="C45" s="210">
        <v>852</v>
      </c>
      <c r="D45" s="210">
        <v>291</v>
      </c>
      <c r="E45" s="74">
        <v>20000</v>
      </c>
      <c r="F45" s="74"/>
      <c r="G45" s="74"/>
      <c r="H45" s="18">
        <v>21486</v>
      </c>
      <c r="I45" s="18"/>
      <c r="J45" s="18"/>
      <c r="K45" s="18"/>
      <c r="L45" s="18">
        <v>22440</v>
      </c>
      <c r="M45" s="221"/>
      <c r="N45" s="221"/>
      <c r="O45" s="221"/>
      <c r="P45" s="190" t="s">
        <v>186</v>
      </c>
    </row>
    <row r="46" spans="1:16" ht="45" x14ac:dyDescent="0.25">
      <c r="A46" s="176" t="s">
        <v>214</v>
      </c>
      <c r="B46" s="187">
        <v>2330</v>
      </c>
      <c r="C46" s="210">
        <v>853</v>
      </c>
      <c r="D46" s="210">
        <v>296</v>
      </c>
      <c r="E46" s="74"/>
      <c r="F46" s="74"/>
      <c r="G46" s="74">
        <v>25000</v>
      </c>
      <c r="H46" s="18"/>
      <c r="I46" s="18"/>
      <c r="J46" s="18"/>
      <c r="K46" s="18">
        <v>26075</v>
      </c>
      <c r="L46" s="18"/>
      <c r="M46" s="221"/>
      <c r="N46" s="221"/>
      <c r="O46" s="221">
        <v>27196</v>
      </c>
      <c r="P46" s="190" t="s">
        <v>186</v>
      </c>
    </row>
    <row r="47" spans="1:16" ht="30" x14ac:dyDescent="0.25">
      <c r="A47" s="171" t="s">
        <v>216</v>
      </c>
      <c r="B47" s="187">
        <v>2500</v>
      </c>
      <c r="C47" s="210" t="s">
        <v>186</v>
      </c>
      <c r="D47" s="210"/>
      <c r="E47" s="18">
        <f>E48</f>
        <v>0</v>
      </c>
      <c r="F47" s="18"/>
      <c r="G47" s="18"/>
      <c r="H47" s="18">
        <f t="shared" ref="H47:L47" si="11">H48</f>
        <v>0</v>
      </c>
      <c r="I47" s="18"/>
      <c r="J47" s="18"/>
      <c r="K47" s="18"/>
      <c r="L47" s="18">
        <f t="shared" si="11"/>
        <v>0</v>
      </c>
      <c r="M47" s="221"/>
      <c r="N47" s="221"/>
      <c r="O47" s="221"/>
      <c r="P47" s="190" t="s">
        <v>186</v>
      </c>
    </row>
    <row r="48" spans="1:16" ht="90" x14ac:dyDescent="0.25">
      <c r="A48" s="176" t="s">
        <v>215</v>
      </c>
      <c r="B48" s="187">
        <v>2520</v>
      </c>
      <c r="C48" s="210">
        <v>831</v>
      </c>
      <c r="D48" s="210">
        <v>296</v>
      </c>
      <c r="E48" s="74"/>
      <c r="F48" s="74"/>
      <c r="G48" s="74">
        <v>50000</v>
      </c>
      <c r="H48" s="18"/>
      <c r="I48" s="18"/>
      <c r="J48" s="18"/>
      <c r="K48" s="18"/>
      <c r="L48" s="18"/>
      <c r="M48" s="221"/>
      <c r="N48" s="221"/>
      <c r="O48" s="221"/>
      <c r="P48" s="190" t="s">
        <v>186</v>
      </c>
    </row>
    <row r="49" spans="1:16" ht="33" x14ac:dyDescent="0.25">
      <c r="A49" s="171" t="s">
        <v>233</v>
      </c>
      <c r="B49" s="187">
        <v>2600</v>
      </c>
      <c r="C49" s="210">
        <v>240</v>
      </c>
      <c r="D49" s="210" t="s">
        <v>186</v>
      </c>
      <c r="E49" s="18">
        <f>E51+E54+E72+E71</f>
        <v>23641099.149999999</v>
      </c>
      <c r="F49" s="18"/>
      <c r="G49" s="18">
        <f>G54+G71</f>
        <v>11260521.08</v>
      </c>
      <c r="H49" s="18">
        <f>H51+H54+H72+H71</f>
        <v>22286190.740000002</v>
      </c>
      <c r="I49" s="18"/>
      <c r="J49" s="18"/>
      <c r="K49" s="18">
        <f>K54+K71</f>
        <v>12304983.879999999</v>
      </c>
      <c r="L49" s="18">
        <f>L51+L54+L72</f>
        <v>23244228.09</v>
      </c>
      <c r="M49" s="221"/>
      <c r="N49" s="221"/>
      <c r="O49" s="221">
        <f>O54</f>
        <v>12557270.33</v>
      </c>
      <c r="P49" s="190">
        <f>P51+P54+P72</f>
        <v>0</v>
      </c>
    </row>
    <row r="50" spans="1:16" x14ac:dyDescent="0.25">
      <c r="A50" s="171" t="s">
        <v>8</v>
      </c>
      <c r="B50" s="185"/>
      <c r="C50" s="75">
        <f ca="1">C50</f>
        <v>0</v>
      </c>
      <c r="D50" s="75"/>
      <c r="E50" s="75"/>
      <c r="F50" s="75"/>
      <c r="G50" s="75"/>
      <c r="H50" s="214"/>
      <c r="I50" s="214"/>
      <c r="J50" s="214"/>
      <c r="K50" s="214"/>
      <c r="L50" s="214"/>
      <c r="M50" s="305"/>
      <c r="N50" s="305"/>
      <c r="O50" s="305"/>
      <c r="P50" s="186"/>
    </row>
    <row r="51" spans="1:16" ht="60" x14ac:dyDescent="0.25">
      <c r="A51" s="176" t="s">
        <v>217</v>
      </c>
      <c r="B51" s="187">
        <v>2630</v>
      </c>
      <c r="C51" s="78">
        <v>243</v>
      </c>
      <c r="D51" s="78"/>
      <c r="E51" s="18">
        <f>E53</f>
        <v>0</v>
      </c>
      <c r="F51" s="18"/>
      <c r="G51" s="18"/>
      <c r="H51" s="18">
        <f t="shared" ref="H51:P51" si="12">H53</f>
        <v>0</v>
      </c>
      <c r="I51" s="18"/>
      <c r="J51" s="18"/>
      <c r="K51" s="18"/>
      <c r="L51" s="18">
        <f t="shared" si="12"/>
        <v>0</v>
      </c>
      <c r="M51" s="221"/>
      <c r="N51" s="221"/>
      <c r="O51" s="221"/>
      <c r="P51" s="190">
        <f t="shared" si="12"/>
        <v>0</v>
      </c>
    </row>
    <row r="52" spans="1:16" x14ac:dyDescent="0.25">
      <c r="A52" s="171" t="s">
        <v>165</v>
      </c>
      <c r="B52" s="185"/>
      <c r="C52" s="75"/>
      <c r="D52" s="75"/>
      <c r="E52" s="75"/>
      <c r="F52" s="75"/>
      <c r="G52" s="75"/>
      <c r="H52" s="214"/>
      <c r="I52" s="214"/>
      <c r="J52" s="214"/>
      <c r="K52" s="214"/>
      <c r="L52" s="214"/>
      <c r="M52" s="305"/>
      <c r="N52" s="305"/>
      <c r="O52" s="305"/>
      <c r="P52" s="186"/>
    </row>
    <row r="53" spans="1:16" x14ac:dyDescent="0.25">
      <c r="A53" s="176"/>
      <c r="B53" s="187">
        <v>2631</v>
      </c>
      <c r="C53" s="78">
        <v>243</v>
      </c>
      <c r="D53" s="78"/>
      <c r="E53" s="74"/>
      <c r="F53" s="74"/>
      <c r="G53" s="74"/>
      <c r="H53" s="18"/>
      <c r="I53" s="18"/>
      <c r="J53" s="18"/>
      <c r="K53" s="18"/>
      <c r="L53" s="18"/>
      <c r="M53" s="221"/>
      <c r="N53" s="221"/>
      <c r="O53" s="221"/>
      <c r="P53" s="190"/>
    </row>
    <row r="54" spans="1:16" ht="30" x14ac:dyDescent="0.25">
      <c r="A54" s="176" t="s">
        <v>218</v>
      </c>
      <c r="B54" s="187">
        <v>2640</v>
      </c>
      <c r="C54" s="78">
        <v>244</v>
      </c>
      <c r="D54" s="78">
        <v>244</v>
      </c>
      <c r="E54" s="18">
        <f>E56</f>
        <v>16570276.15</v>
      </c>
      <c r="F54" s="18"/>
      <c r="G54" s="18">
        <f>G56</f>
        <v>11040521.08</v>
      </c>
      <c r="H54" s="18">
        <f t="shared" ref="H54:P54" si="13">H56</f>
        <v>22286190.740000002</v>
      </c>
      <c r="I54" s="18"/>
      <c r="J54" s="18"/>
      <c r="K54" s="18">
        <f>K56</f>
        <v>12304983.879999999</v>
      </c>
      <c r="L54" s="18">
        <f>L56</f>
        <v>23244228.09</v>
      </c>
      <c r="M54" s="221"/>
      <c r="N54" s="221"/>
      <c r="O54" s="221">
        <f>O56</f>
        <v>12557270.33</v>
      </c>
      <c r="P54" s="190">
        <f t="shared" si="13"/>
        <v>0</v>
      </c>
    </row>
    <row r="55" spans="1:16" x14ac:dyDescent="0.25">
      <c r="A55" s="171" t="s">
        <v>165</v>
      </c>
      <c r="B55" s="185"/>
      <c r="C55" s="75"/>
      <c r="D55" s="75"/>
      <c r="E55" s="75"/>
      <c r="F55" s="75"/>
      <c r="G55" s="75"/>
      <c r="H55" s="214"/>
      <c r="I55" s="214"/>
      <c r="J55" s="214"/>
      <c r="K55" s="214"/>
      <c r="L55" s="214"/>
      <c r="M55" s="305"/>
      <c r="N55" s="305"/>
      <c r="O55" s="305"/>
      <c r="P55" s="186"/>
    </row>
    <row r="56" spans="1:16" x14ac:dyDescent="0.25">
      <c r="A56" s="176" t="s">
        <v>424</v>
      </c>
      <c r="B56" s="187">
        <v>2641</v>
      </c>
      <c r="C56" s="78">
        <v>244</v>
      </c>
      <c r="D56" s="78"/>
      <c r="E56" s="74">
        <f>E57+E58+E59+E60+E61+E62+E63+E64+E65</f>
        <v>16570276.15</v>
      </c>
      <c r="F56" s="74"/>
      <c r="G56" s="324">
        <f>G57+G58+G59+G60+G61+G62+G63+G64+G65</f>
        <v>11040521.08</v>
      </c>
      <c r="H56" s="18">
        <f>H57+H58+H59+H60+H61+H62+H63+H64+H65</f>
        <v>22286190.740000002</v>
      </c>
      <c r="I56" s="18"/>
      <c r="J56" s="18"/>
      <c r="K56" s="18">
        <f>K57+K58+K59+K60+K61+K62+K63+K64+K65</f>
        <v>12304983.879999999</v>
      </c>
      <c r="L56" s="18">
        <f>L57+L59+L60+L58+L61+L62+L63+L64+L65</f>
        <v>23244228.09</v>
      </c>
      <c r="M56" s="221"/>
      <c r="N56" s="221"/>
      <c r="O56" s="221">
        <f>O57+O58+O59+O60+O61+O62+O63+O64+O65</f>
        <v>12557270.33</v>
      </c>
      <c r="P56" s="190"/>
    </row>
    <row r="57" spans="1:16" x14ac:dyDescent="0.25">
      <c r="A57" s="176" t="s">
        <v>425</v>
      </c>
      <c r="B57" s="187">
        <v>2641</v>
      </c>
      <c r="C57" s="78">
        <v>244</v>
      </c>
      <c r="D57" s="78">
        <v>221</v>
      </c>
      <c r="E57" s="269">
        <v>292742</v>
      </c>
      <c r="F57" s="269"/>
      <c r="G57" s="350">
        <v>4694</v>
      </c>
      <c r="H57" s="270">
        <v>305330</v>
      </c>
      <c r="I57" s="270"/>
      <c r="J57" s="270"/>
      <c r="K57" s="270">
        <v>4896</v>
      </c>
      <c r="L57" s="270">
        <v>318459</v>
      </c>
      <c r="M57" s="349"/>
      <c r="N57" s="349"/>
      <c r="O57" s="349">
        <v>5106</v>
      </c>
      <c r="P57" s="190"/>
    </row>
    <row r="58" spans="1:16" ht="30" x14ac:dyDescent="0.25">
      <c r="A58" s="176" t="s">
        <v>428</v>
      </c>
      <c r="B58" s="187">
        <v>2641</v>
      </c>
      <c r="C58" s="78">
        <v>244</v>
      </c>
      <c r="D58" s="78">
        <v>222</v>
      </c>
      <c r="E58" s="269"/>
      <c r="F58" s="269"/>
      <c r="G58" s="350"/>
      <c r="H58" s="270"/>
      <c r="I58" s="270"/>
      <c r="J58" s="270"/>
      <c r="K58" s="270"/>
      <c r="L58" s="270"/>
      <c r="M58" s="349"/>
      <c r="N58" s="349"/>
      <c r="O58" s="349"/>
      <c r="P58" s="190"/>
    </row>
    <row r="59" spans="1:16" ht="30" x14ac:dyDescent="0.25">
      <c r="A59" s="176" t="s">
        <v>426</v>
      </c>
      <c r="B59" s="187">
        <v>2641</v>
      </c>
      <c r="C59" s="78">
        <v>244</v>
      </c>
      <c r="D59" s="78">
        <v>223</v>
      </c>
      <c r="E59" s="269">
        <v>750000</v>
      </c>
      <c r="F59" s="269"/>
      <c r="G59" s="350">
        <v>50000</v>
      </c>
      <c r="H59" s="270">
        <v>8157118</v>
      </c>
      <c r="I59" s="270"/>
      <c r="J59" s="270"/>
      <c r="K59" s="270">
        <v>281610</v>
      </c>
      <c r="L59" s="270">
        <v>8507874</v>
      </c>
      <c r="M59" s="349"/>
      <c r="N59" s="349"/>
      <c r="O59" s="349">
        <v>293720</v>
      </c>
      <c r="P59" s="190"/>
    </row>
    <row r="60" spans="1:16" ht="30" x14ac:dyDescent="0.25">
      <c r="A60" s="176" t="s">
        <v>427</v>
      </c>
      <c r="B60" s="187">
        <v>2641</v>
      </c>
      <c r="C60" s="78">
        <v>244</v>
      </c>
      <c r="D60" s="78">
        <v>224</v>
      </c>
      <c r="E60" s="269"/>
      <c r="F60" s="269"/>
      <c r="G60" s="350">
        <v>1020000</v>
      </c>
      <c r="H60" s="270"/>
      <c r="I60" s="270"/>
      <c r="J60" s="270"/>
      <c r="K60" s="270">
        <v>1050600</v>
      </c>
      <c r="L60" s="270"/>
      <c r="M60" s="349"/>
      <c r="N60" s="349"/>
      <c r="O60" s="349">
        <v>1082118</v>
      </c>
      <c r="P60" s="190"/>
    </row>
    <row r="61" spans="1:16" ht="30" x14ac:dyDescent="0.25">
      <c r="A61" s="176" t="s">
        <v>429</v>
      </c>
      <c r="B61" s="187">
        <v>2641</v>
      </c>
      <c r="C61" s="78">
        <v>244</v>
      </c>
      <c r="D61" s="78">
        <v>225</v>
      </c>
      <c r="E61" s="269">
        <v>2086083</v>
      </c>
      <c r="F61" s="269"/>
      <c r="G61" s="350">
        <v>1784692</v>
      </c>
      <c r="H61" s="270">
        <v>2175785</v>
      </c>
      <c r="I61" s="270"/>
      <c r="J61" s="270"/>
      <c r="K61" s="270">
        <v>1861434</v>
      </c>
      <c r="L61" s="270">
        <v>2269343</v>
      </c>
      <c r="M61" s="349"/>
      <c r="N61" s="349"/>
      <c r="O61" s="349">
        <v>1941475</v>
      </c>
      <c r="P61" s="190"/>
    </row>
    <row r="62" spans="1:16" ht="30" x14ac:dyDescent="0.25">
      <c r="A62" s="176" t="s">
        <v>430</v>
      </c>
      <c r="B62" s="187">
        <v>2641</v>
      </c>
      <c r="C62" s="78">
        <v>244</v>
      </c>
      <c r="D62" s="78">
        <v>226</v>
      </c>
      <c r="E62" s="269">
        <v>1438900</v>
      </c>
      <c r="F62" s="269"/>
      <c r="G62" s="350">
        <v>3721135.08</v>
      </c>
      <c r="H62" s="270">
        <v>1426824</v>
      </c>
      <c r="I62" s="270"/>
      <c r="J62" s="270"/>
      <c r="K62" s="270">
        <v>3881143.88</v>
      </c>
      <c r="L62" s="270">
        <v>1488177.4</v>
      </c>
      <c r="M62" s="349"/>
      <c r="N62" s="349"/>
      <c r="O62" s="349">
        <v>3784997.33</v>
      </c>
      <c r="P62" s="190"/>
    </row>
    <row r="63" spans="1:16" x14ac:dyDescent="0.25">
      <c r="A63" s="176" t="s">
        <v>431</v>
      </c>
      <c r="B63" s="187">
        <v>2641</v>
      </c>
      <c r="C63" s="78">
        <v>244</v>
      </c>
      <c r="D63" s="78">
        <v>227</v>
      </c>
      <c r="E63" s="269">
        <v>20000</v>
      </c>
      <c r="F63" s="269"/>
      <c r="G63" s="350">
        <v>10000</v>
      </c>
      <c r="H63" s="270">
        <v>20600</v>
      </c>
      <c r="I63" s="270"/>
      <c r="J63" s="270"/>
      <c r="K63" s="270">
        <v>10300</v>
      </c>
      <c r="L63" s="270">
        <v>21218</v>
      </c>
      <c r="M63" s="349"/>
      <c r="N63" s="349"/>
      <c r="O63" s="349">
        <v>10609</v>
      </c>
      <c r="P63" s="190"/>
    </row>
    <row r="64" spans="1:16" ht="30" x14ac:dyDescent="0.25">
      <c r="A64" s="176" t="s">
        <v>439</v>
      </c>
      <c r="B64" s="187">
        <v>2641</v>
      </c>
      <c r="C64" s="78">
        <v>244</v>
      </c>
      <c r="D64" s="78">
        <v>310</v>
      </c>
      <c r="E64" s="269"/>
      <c r="F64" s="269"/>
      <c r="G64" s="350">
        <v>400000</v>
      </c>
      <c r="H64" s="270"/>
      <c r="I64" s="270"/>
      <c r="J64" s="270"/>
      <c r="K64" s="270">
        <v>417200</v>
      </c>
      <c r="L64" s="270"/>
      <c r="M64" s="349"/>
      <c r="N64" s="349"/>
      <c r="O64" s="349">
        <v>435139.6</v>
      </c>
      <c r="P64" s="190"/>
    </row>
    <row r="65" spans="1:16" ht="45" x14ac:dyDescent="0.25">
      <c r="A65" s="176" t="s">
        <v>432</v>
      </c>
      <c r="B65" s="187">
        <v>2641</v>
      </c>
      <c r="C65" s="78">
        <v>244</v>
      </c>
      <c r="D65" s="78">
        <v>340</v>
      </c>
      <c r="E65" s="269">
        <f>E66+E67+E68+E69+E70</f>
        <v>11982551.15</v>
      </c>
      <c r="F65" s="269"/>
      <c r="G65" s="350">
        <f>G66+G67+G68+G69+G70</f>
        <v>4050000</v>
      </c>
      <c r="H65" s="270">
        <f>H66+H67+H68+H69+H70</f>
        <v>10200533.74</v>
      </c>
      <c r="I65" s="270"/>
      <c r="J65" s="270"/>
      <c r="K65" s="270">
        <f>K66+K68+K69+K70</f>
        <v>4797800</v>
      </c>
      <c r="L65" s="270">
        <f>L66+L67+L68+L69+L70</f>
        <v>10639156.689999999</v>
      </c>
      <c r="M65" s="349"/>
      <c r="N65" s="349"/>
      <c r="O65" s="349">
        <f>O66+O68+O69+O70</f>
        <v>5004105.4000000004</v>
      </c>
      <c r="P65" s="190"/>
    </row>
    <row r="66" spans="1:16" ht="75" x14ac:dyDescent="0.25">
      <c r="A66" s="176" t="s">
        <v>433</v>
      </c>
      <c r="B66" s="187">
        <v>2641</v>
      </c>
      <c r="C66" s="78">
        <v>244</v>
      </c>
      <c r="D66" s="78">
        <v>341</v>
      </c>
      <c r="E66" s="74">
        <v>3693460</v>
      </c>
      <c r="F66" s="74"/>
      <c r="G66" s="324">
        <v>2640000</v>
      </c>
      <c r="H66" s="18">
        <v>3593135</v>
      </c>
      <c r="I66" s="18"/>
      <c r="J66" s="18"/>
      <c r="K66" s="18">
        <v>2284170</v>
      </c>
      <c r="L66" s="18">
        <v>3747639.8</v>
      </c>
      <c r="M66" s="221"/>
      <c r="N66" s="221"/>
      <c r="O66" s="221">
        <v>2382389.31</v>
      </c>
      <c r="P66" s="190"/>
    </row>
    <row r="67" spans="1:16" ht="30" x14ac:dyDescent="0.25">
      <c r="A67" s="176" t="s">
        <v>434</v>
      </c>
      <c r="B67" s="187">
        <v>2641</v>
      </c>
      <c r="C67" s="78">
        <v>244</v>
      </c>
      <c r="D67" s="78">
        <v>342</v>
      </c>
      <c r="E67" s="74">
        <v>3494091.15</v>
      </c>
      <c r="F67" s="74"/>
      <c r="G67" s="280"/>
      <c r="H67" s="18">
        <v>2597063.7400000002</v>
      </c>
      <c r="I67" s="18"/>
      <c r="J67" s="18"/>
      <c r="K67" s="18"/>
      <c r="L67" s="18">
        <v>2708737.48</v>
      </c>
      <c r="M67" s="221"/>
      <c r="N67" s="221"/>
      <c r="O67" s="221"/>
      <c r="P67" s="190"/>
    </row>
    <row r="68" spans="1:16" ht="30" x14ac:dyDescent="0.25">
      <c r="A68" s="176" t="s">
        <v>435</v>
      </c>
      <c r="B68" s="187">
        <v>2641</v>
      </c>
      <c r="C68" s="78">
        <v>244</v>
      </c>
      <c r="D68" s="78">
        <v>343</v>
      </c>
      <c r="E68" s="74">
        <v>200000</v>
      </c>
      <c r="F68" s="74"/>
      <c r="G68" s="324">
        <v>50000</v>
      </c>
      <c r="H68" s="18">
        <v>208600</v>
      </c>
      <c r="I68" s="18"/>
      <c r="J68" s="18"/>
      <c r="K68" s="18">
        <v>52150</v>
      </c>
      <c r="L68" s="18">
        <v>217569.8</v>
      </c>
      <c r="M68" s="221"/>
      <c r="N68" s="221"/>
      <c r="O68" s="221">
        <v>54392.45</v>
      </c>
      <c r="P68" s="190"/>
    </row>
    <row r="69" spans="1:16" ht="30" x14ac:dyDescent="0.25">
      <c r="A69" s="176" t="s">
        <v>436</v>
      </c>
      <c r="B69" s="187">
        <v>2641</v>
      </c>
      <c r="C69" s="78">
        <v>244</v>
      </c>
      <c r="D69" s="78">
        <v>345</v>
      </c>
      <c r="E69" s="74">
        <v>200000</v>
      </c>
      <c r="F69" s="74"/>
      <c r="G69" s="324">
        <v>100000</v>
      </c>
      <c r="H69" s="18">
        <v>208600</v>
      </c>
      <c r="I69" s="18"/>
      <c r="J69" s="18"/>
      <c r="K69" s="18">
        <v>104300</v>
      </c>
      <c r="L69" s="18">
        <v>217569.8</v>
      </c>
      <c r="M69" s="221"/>
      <c r="N69" s="221"/>
      <c r="O69" s="221">
        <v>108784.9</v>
      </c>
      <c r="P69" s="190"/>
    </row>
    <row r="70" spans="1:16" ht="30" x14ac:dyDescent="0.25">
      <c r="A70" s="176" t="s">
        <v>437</v>
      </c>
      <c r="B70" s="187">
        <v>2641</v>
      </c>
      <c r="C70" s="78">
        <v>244</v>
      </c>
      <c r="D70" s="78">
        <v>346</v>
      </c>
      <c r="E70" s="74">
        <v>4395000</v>
      </c>
      <c r="F70" s="74"/>
      <c r="G70" s="324">
        <v>1260000</v>
      </c>
      <c r="H70" s="18">
        <v>3593135</v>
      </c>
      <c r="I70" s="18"/>
      <c r="J70" s="18"/>
      <c r="K70" s="18">
        <v>2357180</v>
      </c>
      <c r="L70" s="18">
        <v>3747639.81</v>
      </c>
      <c r="M70" s="221"/>
      <c r="N70" s="221"/>
      <c r="O70" s="221">
        <v>2458538.7400000002</v>
      </c>
      <c r="P70" s="190"/>
    </row>
    <row r="71" spans="1:16" ht="30" x14ac:dyDescent="0.25">
      <c r="A71" s="176" t="s">
        <v>476</v>
      </c>
      <c r="B71" s="187">
        <v>2641</v>
      </c>
      <c r="C71" s="78">
        <v>247</v>
      </c>
      <c r="D71" s="78">
        <v>223</v>
      </c>
      <c r="E71" s="74">
        <v>7070823</v>
      </c>
      <c r="F71" s="74"/>
      <c r="G71" s="324">
        <v>220000</v>
      </c>
      <c r="H71" s="18"/>
      <c r="I71" s="18"/>
      <c r="J71" s="18"/>
      <c r="K71" s="18"/>
      <c r="L71" s="18"/>
      <c r="M71" s="221"/>
      <c r="N71" s="221"/>
      <c r="O71" s="221"/>
      <c r="P71" s="190"/>
    </row>
    <row r="72" spans="1:16" ht="50.25" customHeight="1" x14ac:dyDescent="0.25">
      <c r="A72" s="176" t="s">
        <v>219</v>
      </c>
      <c r="B72" s="187">
        <v>2650</v>
      </c>
      <c r="C72" s="78">
        <v>400</v>
      </c>
      <c r="D72" s="78"/>
      <c r="E72" s="18">
        <f>E74+E75</f>
        <v>0</v>
      </c>
      <c r="F72" s="18"/>
      <c r="G72" s="18"/>
      <c r="H72" s="18">
        <f t="shared" ref="H72:L72" si="14">H74+H75</f>
        <v>0</v>
      </c>
      <c r="I72" s="18"/>
      <c r="J72" s="18"/>
      <c r="K72" s="18"/>
      <c r="L72" s="18">
        <f t="shared" si="14"/>
        <v>0</v>
      </c>
      <c r="M72" s="221"/>
      <c r="N72" s="221"/>
      <c r="O72" s="221"/>
      <c r="P72" s="190">
        <f>P74+P75</f>
        <v>0</v>
      </c>
    </row>
    <row r="73" spans="1:16" ht="40.5" customHeight="1" x14ac:dyDescent="0.25">
      <c r="A73" s="171" t="s">
        <v>220</v>
      </c>
      <c r="B73" s="185"/>
      <c r="C73" s="75"/>
      <c r="D73" s="75"/>
      <c r="E73" s="75"/>
      <c r="F73" s="75"/>
      <c r="G73" s="75"/>
      <c r="H73" s="75"/>
      <c r="I73" s="75"/>
      <c r="J73" s="75"/>
      <c r="K73" s="75"/>
      <c r="L73" s="75"/>
      <c r="M73" s="220"/>
      <c r="N73" s="220"/>
      <c r="O73" s="220"/>
      <c r="P73" s="186"/>
    </row>
    <row r="74" spans="1:16" ht="29.25" customHeight="1" x14ac:dyDescent="0.25">
      <c r="A74" s="175" t="s">
        <v>221</v>
      </c>
      <c r="B74" s="191">
        <v>2651</v>
      </c>
      <c r="C74" s="54">
        <v>406</v>
      </c>
      <c r="D74" s="54"/>
      <c r="E74" s="54"/>
      <c r="F74" s="54"/>
      <c r="G74" s="54"/>
      <c r="H74" s="54"/>
      <c r="I74" s="54"/>
      <c r="J74" s="54"/>
      <c r="K74" s="54"/>
      <c r="L74" s="54"/>
      <c r="M74" s="217"/>
      <c r="N74" s="217"/>
      <c r="O74" s="217"/>
      <c r="P74" s="192"/>
    </row>
    <row r="75" spans="1:16" ht="27.75" customHeight="1" thickBot="1" x14ac:dyDescent="0.3">
      <c r="A75" s="175" t="s">
        <v>222</v>
      </c>
      <c r="B75" s="201">
        <v>2652</v>
      </c>
      <c r="C75" s="202">
        <v>407</v>
      </c>
      <c r="D75" s="202"/>
      <c r="E75" s="202"/>
      <c r="F75" s="202"/>
      <c r="G75" s="202"/>
      <c r="H75" s="202"/>
      <c r="I75" s="202"/>
      <c r="J75" s="202"/>
      <c r="K75" s="202"/>
      <c r="L75" s="202"/>
      <c r="M75" s="222"/>
      <c r="N75" s="222"/>
      <c r="O75" s="222"/>
      <c r="P75" s="203"/>
    </row>
    <row r="76" spans="1:16" ht="30.75" x14ac:dyDescent="0.25">
      <c r="A76" s="170" t="s">
        <v>234</v>
      </c>
      <c r="B76" s="204">
        <v>3000</v>
      </c>
      <c r="C76" s="205">
        <v>100</v>
      </c>
      <c r="D76" s="205"/>
      <c r="E76" s="179">
        <f>E78+E79+E80</f>
        <v>0</v>
      </c>
      <c r="F76" s="179"/>
      <c r="G76" s="179">
        <f>G79</f>
        <v>-125000</v>
      </c>
      <c r="H76" s="179">
        <f t="shared" ref="H76:L76" si="15">H78+H79+H80</f>
        <v>0</v>
      </c>
      <c r="I76" s="179"/>
      <c r="J76" s="179"/>
      <c r="K76" s="179">
        <f>K79</f>
        <v>-130000</v>
      </c>
      <c r="L76" s="179">
        <f t="shared" si="15"/>
        <v>0</v>
      </c>
      <c r="M76" s="218"/>
      <c r="N76" s="218"/>
      <c r="O76" s="218">
        <f>O79</f>
        <v>-140000</v>
      </c>
      <c r="P76" s="180" t="s">
        <v>186</v>
      </c>
    </row>
    <row r="77" spans="1:16" x14ac:dyDescent="0.25">
      <c r="A77" s="171" t="s">
        <v>8</v>
      </c>
      <c r="B77" s="185"/>
      <c r="C77" s="75"/>
      <c r="D77" s="75"/>
      <c r="E77" s="75"/>
      <c r="F77" s="75"/>
      <c r="G77" s="75"/>
      <c r="H77" s="75"/>
      <c r="I77" s="75"/>
      <c r="J77" s="75"/>
      <c r="K77" s="75"/>
      <c r="L77" s="75"/>
      <c r="M77" s="220"/>
      <c r="N77" s="220"/>
      <c r="O77" s="220"/>
      <c r="P77" s="186"/>
    </row>
    <row r="78" spans="1:16" ht="18" x14ac:dyDescent="0.25">
      <c r="A78" s="171" t="s">
        <v>235</v>
      </c>
      <c r="B78" s="187">
        <v>3010</v>
      </c>
      <c r="C78" s="210"/>
      <c r="D78" s="210"/>
      <c r="E78" s="74"/>
      <c r="F78" s="74"/>
      <c r="G78" s="74"/>
      <c r="H78" s="18"/>
      <c r="I78" s="18"/>
      <c r="J78" s="18"/>
      <c r="K78" s="18"/>
      <c r="L78" s="18"/>
      <c r="M78" s="221"/>
      <c r="N78" s="221"/>
      <c r="O78" s="221"/>
      <c r="P78" s="190" t="s">
        <v>186</v>
      </c>
    </row>
    <row r="79" spans="1:16" ht="18" x14ac:dyDescent="0.25">
      <c r="A79" s="171" t="s">
        <v>237</v>
      </c>
      <c r="B79" s="187">
        <v>3020</v>
      </c>
      <c r="C79" s="210"/>
      <c r="D79" s="210"/>
      <c r="E79" s="74"/>
      <c r="F79" s="74"/>
      <c r="G79" s="74">
        <v>-125000</v>
      </c>
      <c r="H79" s="18"/>
      <c r="I79" s="18"/>
      <c r="J79" s="18"/>
      <c r="K79" s="18">
        <v>-130000</v>
      </c>
      <c r="L79" s="18"/>
      <c r="M79" s="221"/>
      <c r="N79" s="221"/>
      <c r="O79" s="221">
        <v>-140000</v>
      </c>
      <c r="P79" s="190" t="s">
        <v>186</v>
      </c>
    </row>
    <row r="80" spans="1:16" ht="33" x14ac:dyDescent="0.25">
      <c r="A80" s="171" t="s">
        <v>236</v>
      </c>
      <c r="B80" s="187">
        <v>3030</v>
      </c>
      <c r="C80" s="210"/>
      <c r="D80" s="210"/>
      <c r="E80" s="74"/>
      <c r="F80" s="74"/>
      <c r="G80" s="74"/>
      <c r="H80" s="18"/>
      <c r="I80" s="18"/>
      <c r="J80" s="18"/>
      <c r="K80" s="18"/>
      <c r="L80" s="18"/>
      <c r="M80" s="221"/>
      <c r="N80" s="221"/>
      <c r="O80" s="221"/>
      <c r="P80" s="190" t="s">
        <v>186</v>
      </c>
    </row>
    <row r="81" spans="1:16" ht="16.5" x14ac:dyDescent="0.25">
      <c r="A81" s="170" t="s">
        <v>238</v>
      </c>
      <c r="B81" s="199">
        <v>4000</v>
      </c>
      <c r="C81" s="200" t="s">
        <v>186</v>
      </c>
      <c r="D81" s="200"/>
      <c r="E81" s="73">
        <f>E83+E84</f>
        <v>0</v>
      </c>
      <c r="F81" s="73"/>
      <c r="G81" s="73"/>
      <c r="H81" s="73">
        <f t="shared" ref="H81:L81" si="16">H83+H84</f>
        <v>0</v>
      </c>
      <c r="I81" s="73"/>
      <c r="J81" s="73"/>
      <c r="K81" s="73"/>
      <c r="L81" s="73">
        <f t="shared" si="16"/>
        <v>0</v>
      </c>
      <c r="M81" s="219"/>
      <c r="N81" s="219"/>
      <c r="O81" s="219"/>
      <c r="P81" s="182" t="s">
        <v>186</v>
      </c>
    </row>
    <row r="82" spans="1:16" x14ac:dyDescent="0.25">
      <c r="A82" s="171" t="s">
        <v>7</v>
      </c>
      <c r="B82" s="185"/>
      <c r="C82" s="75"/>
      <c r="D82" s="75"/>
      <c r="E82" s="75"/>
      <c r="F82" s="75"/>
      <c r="G82" s="75"/>
      <c r="H82" s="75"/>
      <c r="I82" s="75"/>
      <c r="J82" s="75"/>
      <c r="K82" s="75"/>
      <c r="L82" s="75"/>
      <c r="M82" s="220"/>
      <c r="N82" s="220"/>
      <c r="O82" s="220"/>
      <c r="P82" s="186"/>
    </row>
    <row r="83" spans="1:16" ht="30" x14ac:dyDescent="0.25">
      <c r="A83" s="171" t="s">
        <v>226</v>
      </c>
      <c r="B83" s="187">
        <v>4010</v>
      </c>
      <c r="C83" s="210">
        <v>610</v>
      </c>
      <c r="D83" s="210"/>
      <c r="E83" s="74"/>
      <c r="F83" s="74"/>
      <c r="G83" s="74"/>
      <c r="H83" s="18"/>
      <c r="I83" s="18"/>
      <c r="J83" s="18"/>
      <c r="K83" s="18"/>
      <c r="L83" s="18"/>
      <c r="M83" s="221"/>
      <c r="N83" s="221"/>
      <c r="O83" s="221"/>
      <c r="P83" s="190"/>
    </row>
    <row r="84" spans="1:16" ht="15.75" thickBot="1" x14ac:dyDescent="0.3">
      <c r="A84" s="172"/>
      <c r="B84" s="201"/>
      <c r="C84" s="202"/>
      <c r="D84" s="202"/>
      <c r="E84" s="206"/>
      <c r="F84" s="206"/>
      <c r="G84" s="206"/>
      <c r="H84" s="207"/>
      <c r="I84" s="207"/>
      <c r="J84" s="207"/>
      <c r="K84" s="207"/>
      <c r="L84" s="207"/>
      <c r="M84" s="223"/>
      <c r="N84" s="223"/>
      <c r="O84" s="223"/>
      <c r="P84" s="208"/>
    </row>
  </sheetData>
  <mergeCells count="10">
    <mergeCell ref="D4:D6"/>
    <mergeCell ref="P5:P6"/>
    <mergeCell ref="H5:K5"/>
    <mergeCell ref="L5:O5"/>
    <mergeCell ref="A2:R2"/>
    <mergeCell ref="E4:P4"/>
    <mergeCell ref="E5:G5"/>
    <mergeCell ref="A4:A6"/>
    <mergeCell ref="B4:B6"/>
    <mergeCell ref="C4:C6"/>
  </mergeCells>
  <pageMargins left="0.19685039370078741" right="0.19685039370078741" top="0.19685039370078741" bottom="0.19685039370078741" header="0.31496062992125984" footer="0.31496062992125984"/>
  <pageSetup paperSize="9" scale="65" fitToHeight="1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S51"/>
  <sheetViews>
    <sheetView topLeftCell="A31" zoomScaleNormal="100" workbookViewId="0">
      <selection activeCell="M28" sqref="M28"/>
    </sheetView>
  </sheetViews>
  <sheetFormatPr defaultRowHeight="15" x14ac:dyDescent="0.25"/>
  <cols>
    <col min="1" max="1" width="46.42578125" customWidth="1"/>
    <col min="3" max="3" width="12.42578125" customWidth="1"/>
    <col min="5" max="5" width="20.140625" customWidth="1"/>
    <col min="6" max="6" width="18.28515625" customWidth="1"/>
    <col min="7" max="7" width="20.85546875" customWidth="1"/>
    <col min="8" max="8" width="11.42578125" customWidth="1"/>
  </cols>
  <sheetData>
    <row r="2" spans="1:19" ht="15.75" x14ac:dyDescent="0.25">
      <c r="A2" s="423" t="s">
        <v>316</v>
      </c>
      <c r="B2" s="423"/>
      <c r="C2" s="423"/>
      <c r="D2" s="423"/>
      <c r="E2" s="423"/>
      <c r="F2" s="423"/>
      <c r="G2" s="423"/>
      <c r="H2" s="423"/>
      <c r="I2" s="423"/>
      <c r="J2" s="423"/>
      <c r="K2" s="423"/>
      <c r="L2" s="423"/>
      <c r="M2" s="423"/>
      <c r="N2" s="423"/>
      <c r="O2" s="423"/>
      <c r="P2" s="423"/>
      <c r="Q2" s="423"/>
      <c r="R2" s="423"/>
      <c r="S2" s="423"/>
    </row>
    <row r="3" spans="1:19" ht="15.75" x14ac:dyDescent="0.25">
      <c r="A3" s="213"/>
      <c r="B3" s="213"/>
      <c r="C3" s="213"/>
      <c r="D3" s="213"/>
      <c r="E3" s="213"/>
      <c r="F3" s="213"/>
      <c r="G3" s="213"/>
      <c r="H3" s="213"/>
      <c r="I3" s="213"/>
      <c r="J3" s="213"/>
      <c r="K3" s="213"/>
      <c r="L3" s="213"/>
      <c r="M3" s="213"/>
      <c r="N3" s="213"/>
      <c r="O3" s="213"/>
      <c r="P3" s="213"/>
      <c r="Q3" s="213"/>
      <c r="R3" s="213"/>
      <c r="S3" s="213"/>
    </row>
    <row r="4" spans="1:19" x14ac:dyDescent="0.25">
      <c r="A4" s="396" t="s">
        <v>6</v>
      </c>
      <c r="B4" s="396" t="s">
        <v>9</v>
      </c>
      <c r="C4" s="396" t="s">
        <v>228</v>
      </c>
      <c r="D4" s="396" t="s">
        <v>229</v>
      </c>
      <c r="E4" s="396" t="s">
        <v>181</v>
      </c>
      <c r="F4" s="396"/>
      <c r="G4" s="396"/>
      <c r="H4" s="396"/>
    </row>
    <row r="5" spans="1:19" ht="60" x14ac:dyDescent="0.25">
      <c r="A5" s="396"/>
      <c r="B5" s="396"/>
      <c r="C5" s="396"/>
      <c r="D5" s="396"/>
      <c r="E5" s="210" t="s">
        <v>444</v>
      </c>
      <c r="F5" s="210" t="s">
        <v>445</v>
      </c>
      <c r="G5" s="210" t="s">
        <v>446</v>
      </c>
      <c r="H5" s="210" t="s">
        <v>182</v>
      </c>
    </row>
    <row r="6" spans="1:19" ht="15.75" thickBot="1" x14ac:dyDescent="0.3">
      <c r="A6" s="210">
        <v>1</v>
      </c>
      <c r="B6" s="151">
        <v>2</v>
      </c>
      <c r="C6" s="151">
        <v>3</v>
      </c>
      <c r="D6" s="151">
        <v>4</v>
      </c>
      <c r="E6" s="151">
        <v>5</v>
      </c>
      <c r="F6" s="151">
        <v>6</v>
      </c>
      <c r="G6" s="151">
        <v>7</v>
      </c>
      <c r="H6" s="151">
        <v>8</v>
      </c>
    </row>
    <row r="7" spans="1:19" ht="33" x14ac:dyDescent="0.25">
      <c r="A7" s="172" t="s">
        <v>230</v>
      </c>
      <c r="B7" s="177" t="s">
        <v>16</v>
      </c>
      <c r="C7" s="178" t="s">
        <v>186</v>
      </c>
      <c r="D7" s="178" t="s">
        <v>186</v>
      </c>
      <c r="E7" s="179">
        <f>E8+E10</f>
        <v>2187091.94</v>
      </c>
      <c r="F7" s="179">
        <f>F8+F10</f>
        <v>777386.86</v>
      </c>
      <c r="G7" s="179">
        <f>G8+G10</f>
        <v>478745.76508001983</v>
      </c>
      <c r="H7" s="180">
        <f>H8+H9+H10</f>
        <v>0</v>
      </c>
    </row>
    <row r="8" spans="1:19" ht="30" x14ac:dyDescent="0.25">
      <c r="A8" s="172" t="s">
        <v>13</v>
      </c>
      <c r="B8" s="228"/>
      <c r="C8" s="229"/>
      <c r="D8" s="229">
        <v>130</v>
      </c>
      <c r="E8" s="230">
        <v>2150782.0699999998</v>
      </c>
      <c r="F8" s="230">
        <v>674576.11</v>
      </c>
      <c r="G8" s="230">
        <f>F12</f>
        <v>470829.18982002139</v>
      </c>
      <c r="H8" s="231"/>
    </row>
    <row r="9" spans="1:19" x14ac:dyDescent="0.25">
      <c r="A9" s="172" t="s">
        <v>312</v>
      </c>
      <c r="B9" s="228"/>
      <c r="C9" s="229"/>
      <c r="D9" s="229"/>
      <c r="E9" s="230"/>
      <c r="F9" s="230"/>
      <c r="G9" s="230"/>
      <c r="H9" s="231"/>
    </row>
    <row r="10" spans="1:19" ht="45" x14ac:dyDescent="0.25">
      <c r="A10" s="172" t="s">
        <v>185</v>
      </c>
      <c r="B10" s="228"/>
      <c r="C10" s="229"/>
      <c r="D10" s="229">
        <v>130</v>
      </c>
      <c r="E10" s="230">
        <v>36309.870000000003</v>
      </c>
      <c r="F10" s="230">
        <v>102810.75</v>
      </c>
      <c r="G10" s="230">
        <f>F14</f>
        <v>7916.5752599984407</v>
      </c>
      <c r="H10" s="231"/>
    </row>
    <row r="11" spans="1:19" ht="33" x14ac:dyDescent="0.25">
      <c r="A11" s="173" t="s">
        <v>231</v>
      </c>
      <c r="B11" s="181" t="s">
        <v>187</v>
      </c>
      <c r="C11" s="210" t="s">
        <v>186</v>
      </c>
      <c r="D11" s="210" t="s">
        <v>186</v>
      </c>
      <c r="E11" s="73">
        <f>E12+E14</f>
        <v>1449739.7837599814</v>
      </c>
      <c r="F11" s="73">
        <f>F12+F14</f>
        <v>478745.76508001983</v>
      </c>
      <c r="G11" s="73">
        <f>G12+G14</f>
        <v>313084.75022004545</v>
      </c>
      <c r="H11" s="182">
        <f t="shared" ref="H11" si="0">H12+H13+H14</f>
        <v>0</v>
      </c>
    </row>
    <row r="12" spans="1:19" ht="30" x14ac:dyDescent="0.25">
      <c r="A12" s="172" t="s">
        <v>13</v>
      </c>
      <c r="B12" s="228"/>
      <c r="C12" s="229"/>
      <c r="D12" s="229">
        <v>130</v>
      </c>
      <c r="E12" s="314">
        <f>(E8+E24+E26+E27+E28+E29+E30+E31)-'детализация раздела 1'!E8</f>
        <v>1378875.7776799798</v>
      </c>
      <c r="F12" s="314">
        <f>(F8+F23)-'детализация раздела 1'!H8</f>
        <v>470829.18982002139</v>
      </c>
      <c r="G12" s="230">
        <f>(G24+G8)-'детализация раздела 1'!L8</f>
        <v>258560.17542004585</v>
      </c>
      <c r="H12" s="231"/>
    </row>
    <row r="13" spans="1:19" x14ac:dyDescent="0.25">
      <c r="A13" s="172" t="s">
        <v>312</v>
      </c>
      <c r="B13" s="228"/>
      <c r="C13" s="229"/>
      <c r="D13" s="229"/>
      <c r="E13" s="230"/>
      <c r="F13" s="230"/>
      <c r="G13" s="230"/>
      <c r="H13" s="231"/>
    </row>
    <row r="14" spans="1:19" ht="45" x14ac:dyDescent="0.25">
      <c r="A14" s="172" t="s">
        <v>185</v>
      </c>
      <c r="B14" s="228"/>
      <c r="C14" s="229"/>
      <c r="D14" s="229">
        <v>130</v>
      </c>
      <c r="E14" s="230">
        <f>(E32+E37+E17+E10)-'детализация раздела 1'!G8</f>
        <v>70864.006080001593</v>
      </c>
      <c r="F14" s="230">
        <f>(F10+F17+F32+F37)-'детализация раздела 1'!K8</f>
        <v>7916.5752599984407</v>
      </c>
      <c r="G14" s="230">
        <f>(G17+G32+G37+G10)-'детализация раздела 1'!O8</f>
        <v>54524.574799999595</v>
      </c>
      <c r="H14" s="231"/>
    </row>
    <row r="15" spans="1:19" x14ac:dyDescent="0.25">
      <c r="A15" s="170" t="s">
        <v>188</v>
      </c>
      <c r="B15" s="183">
        <v>1000</v>
      </c>
      <c r="C15" s="54"/>
      <c r="D15" s="54"/>
      <c r="E15" s="274">
        <f>E17+E20+E37+E40</f>
        <v>159240528.07999998</v>
      </c>
      <c r="F15" s="79">
        <f>F17+F20+F37</f>
        <v>163390727.59</v>
      </c>
      <c r="G15" s="79">
        <f>G17+G20+G37</f>
        <v>170276102.97</v>
      </c>
      <c r="H15" s="184">
        <f t="shared" ref="H15" si="1">H17+H20+H34+H37+H40+H45+H48</f>
        <v>0</v>
      </c>
    </row>
    <row r="16" spans="1:19" x14ac:dyDescent="0.25">
      <c r="A16" s="171" t="s">
        <v>14</v>
      </c>
      <c r="B16" s="185"/>
      <c r="C16" s="75"/>
      <c r="D16" s="75"/>
      <c r="E16" s="214"/>
      <c r="F16" s="214"/>
      <c r="G16" s="214"/>
      <c r="H16" s="186"/>
    </row>
    <row r="17" spans="1:8" x14ac:dyDescent="0.25">
      <c r="A17" s="173" t="s">
        <v>189</v>
      </c>
      <c r="B17" s="187">
        <v>1100</v>
      </c>
      <c r="C17" s="210">
        <v>120</v>
      </c>
      <c r="D17" s="210">
        <v>120</v>
      </c>
      <c r="E17" s="165">
        <f>E19</f>
        <v>100000</v>
      </c>
      <c r="F17" s="165">
        <f t="shared" ref="F17:H17" si="2">F19</f>
        <v>257500</v>
      </c>
      <c r="G17" s="165">
        <f t="shared" si="2"/>
        <v>265225</v>
      </c>
      <c r="H17" s="188">
        <f t="shared" si="2"/>
        <v>0</v>
      </c>
    </row>
    <row r="18" spans="1:8" x14ac:dyDescent="0.25">
      <c r="A18" s="171" t="s">
        <v>14</v>
      </c>
      <c r="B18" s="185"/>
      <c r="C18" s="75"/>
      <c r="D18" s="75"/>
      <c r="E18" s="214"/>
      <c r="F18" s="214"/>
      <c r="G18" s="214"/>
      <c r="H18" s="186"/>
    </row>
    <row r="19" spans="1:8" x14ac:dyDescent="0.25">
      <c r="A19" s="174" t="s">
        <v>360</v>
      </c>
      <c r="B19" s="187">
        <v>1110</v>
      </c>
      <c r="C19" s="210">
        <v>120</v>
      </c>
      <c r="D19" s="166">
        <v>120</v>
      </c>
      <c r="E19" s="167">
        <v>100000</v>
      </c>
      <c r="F19" s="167">
        <v>257500</v>
      </c>
      <c r="G19" s="167">
        <v>265225</v>
      </c>
      <c r="H19" s="189"/>
    </row>
    <row r="20" spans="1:8" x14ac:dyDescent="0.25">
      <c r="A20" s="173" t="s">
        <v>163</v>
      </c>
      <c r="B20" s="187">
        <v>1200</v>
      </c>
      <c r="C20" s="210">
        <v>130</v>
      </c>
      <c r="D20" s="210"/>
      <c r="E20" s="165">
        <f>E24+E26+E27+E28+E29+E32+E30+E31</f>
        <v>158829490.07999998</v>
      </c>
      <c r="F20" s="165">
        <f>F23+F32</f>
        <v>162927227.59</v>
      </c>
      <c r="G20" s="165">
        <f>G23+G32</f>
        <v>169798697.97</v>
      </c>
      <c r="H20" s="188">
        <f t="shared" ref="H20" si="3">H22+H23+H32+H33</f>
        <v>0</v>
      </c>
    </row>
    <row r="21" spans="1:8" x14ac:dyDescent="0.25">
      <c r="A21" s="171" t="s">
        <v>14</v>
      </c>
      <c r="B21" s="185"/>
      <c r="C21" s="75"/>
      <c r="D21" s="75"/>
      <c r="E21" s="214"/>
      <c r="F21" s="214"/>
      <c r="G21" s="214"/>
      <c r="H21" s="186"/>
    </row>
    <row r="22" spans="1:8" ht="30" x14ac:dyDescent="0.25">
      <c r="A22" s="175" t="s">
        <v>183</v>
      </c>
      <c r="B22" s="187">
        <v>1210</v>
      </c>
      <c r="C22" s="210">
        <v>130</v>
      </c>
      <c r="D22" s="166"/>
      <c r="E22" s="167"/>
      <c r="F22" s="167"/>
      <c r="G22" s="167"/>
      <c r="H22" s="189"/>
    </row>
    <row r="23" spans="1:8" ht="30" x14ac:dyDescent="0.25">
      <c r="A23" s="175" t="s">
        <v>13</v>
      </c>
      <c r="B23" s="187">
        <v>1220</v>
      </c>
      <c r="C23" s="210">
        <v>130</v>
      </c>
      <c r="D23" s="166">
        <v>130</v>
      </c>
      <c r="E23" s="269">
        <f>E24</f>
        <v>132801349.48999999</v>
      </c>
      <c r="F23" s="167">
        <f t="shared" ref="F23:H23" si="4">F24+F25+F26+F29</f>
        <v>137512427.59</v>
      </c>
      <c r="G23" s="167">
        <v>143425461.97</v>
      </c>
      <c r="H23" s="233">
        <f t="shared" si="4"/>
        <v>0</v>
      </c>
    </row>
    <row r="24" spans="1:8" s="227" customFormat="1" ht="28.5" customHeight="1" x14ac:dyDescent="0.2">
      <c r="A24" s="175" t="s">
        <v>359</v>
      </c>
      <c r="B24" s="187"/>
      <c r="C24" s="369"/>
      <c r="D24" s="166">
        <v>130</v>
      </c>
      <c r="E24" s="269">
        <v>132801349.48999999</v>
      </c>
      <c r="F24" s="306">
        <v>137512427.59</v>
      </c>
      <c r="G24" s="167">
        <v>143425461.97</v>
      </c>
      <c r="H24" s="232"/>
    </row>
    <row r="25" spans="1:8" s="227" customFormat="1" x14ac:dyDescent="0.2">
      <c r="A25" s="175" t="s">
        <v>313</v>
      </c>
      <c r="B25" s="187">
        <v>1220</v>
      </c>
      <c r="C25" s="369"/>
      <c r="D25" s="166"/>
      <c r="E25" s="269"/>
      <c r="F25" s="307"/>
      <c r="G25" s="307"/>
      <c r="H25" s="232"/>
    </row>
    <row r="26" spans="1:8" s="227" customFormat="1" x14ac:dyDescent="0.2">
      <c r="A26" s="175" t="s">
        <v>314</v>
      </c>
      <c r="B26" s="187">
        <v>1220</v>
      </c>
      <c r="C26" s="369">
        <v>130</v>
      </c>
      <c r="D26" s="166">
        <v>130</v>
      </c>
      <c r="E26" s="269">
        <v>83700</v>
      </c>
      <c r="F26" s="307"/>
      <c r="G26" s="307"/>
      <c r="H26" s="232"/>
    </row>
    <row r="27" spans="1:8" s="227" customFormat="1" ht="45" x14ac:dyDescent="0.2">
      <c r="A27" s="175" t="s">
        <v>470</v>
      </c>
      <c r="B27" s="187">
        <v>1220</v>
      </c>
      <c r="C27" s="369">
        <v>130</v>
      </c>
      <c r="D27" s="166">
        <v>130</v>
      </c>
      <c r="E27" s="269">
        <v>1427728.7</v>
      </c>
      <c r="F27" s="307"/>
      <c r="G27" s="307"/>
      <c r="H27" s="232"/>
    </row>
    <row r="28" spans="1:8" s="227" customFormat="1" ht="45" x14ac:dyDescent="0.2">
      <c r="A28" s="175" t="s">
        <v>471</v>
      </c>
      <c r="B28" s="187">
        <v>1220</v>
      </c>
      <c r="C28" s="369">
        <v>130</v>
      </c>
      <c r="D28" s="166">
        <v>130</v>
      </c>
      <c r="E28" s="269">
        <v>276441</v>
      </c>
      <c r="F28" s="307"/>
      <c r="G28" s="307"/>
      <c r="H28" s="232"/>
    </row>
    <row r="29" spans="1:8" s="227" customFormat="1" ht="51" customHeight="1" x14ac:dyDescent="0.2">
      <c r="A29" s="175" t="s">
        <v>315</v>
      </c>
      <c r="B29" s="187">
        <v>1220</v>
      </c>
      <c r="C29" s="369">
        <v>130</v>
      </c>
      <c r="D29" s="166">
        <v>130</v>
      </c>
      <c r="E29" s="269">
        <v>874315.32</v>
      </c>
      <c r="F29" s="306"/>
      <c r="G29" s="306"/>
      <c r="H29" s="232"/>
    </row>
    <row r="30" spans="1:8" s="227" customFormat="1" ht="51" customHeight="1" x14ac:dyDescent="0.2">
      <c r="A30" s="175" t="s">
        <v>479</v>
      </c>
      <c r="B30" s="187">
        <v>1220</v>
      </c>
      <c r="C30" s="378">
        <v>130</v>
      </c>
      <c r="D30" s="166">
        <v>130</v>
      </c>
      <c r="E30" s="269">
        <v>1590801.66</v>
      </c>
      <c r="F30" s="306"/>
      <c r="G30" s="306"/>
      <c r="H30" s="232"/>
    </row>
    <row r="31" spans="1:8" s="227" customFormat="1" ht="51" customHeight="1" x14ac:dyDescent="0.2">
      <c r="A31" s="175" t="s">
        <v>480</v>
      </c>
      <c r="B31" s="187">
        <v>1220</v>
      </c>
      <c r="C31" s="378">
        <v>130</v>
      </c>
      <c r="D31" s="166">
        <v>130</v>
      </c>
      <c r="E31" s="269">
        <v>175153.91</v>
      </c>
      <c r="F31" s="306"/>
      <c r="G31" s="306"/>
      <c r="H31" s="232"/>
    </row>
    <row r="32" spans="1:8" ht="54.75" customHeight="1" x14ac:dyDescent="0.25">
      <c r="A32" s="175" t="s">
        <v>185</v>
      </c>
      <c r="B32" s="187">
        <v>1230</v>
      </c>
      <c r="C32" s="210">
        <v>130</v>
      </c>
      <c r="D32" s="166">
        <v>130</v>
      </c>
      <c r="E32" s="269">
        <v>21600000</v>
      </c>
      <c r="F32" s="308">
        <v>25414800</v>
      </c>
      <c r="G32" s="308">
        <v>26373236</v>
      </c>
      <c r="H32" s="189"/>
    </row>
    <row r="33" spans="1:8" x14ac:dyDescent="0.25">
      <c r="A33" s="175"/>
      <c r="B33" s="187">
        <v>1240</v>
      </c>
      <c r="C33" s="210">
        <v>130</v>
      </c>
      <c r="D33" s="166"/>
      <c r="E33" s="167"/>
      <c r="F33" s="167"/>
      <c r="G33" s="167"/>
      <c r="H33" s="189"/>
    </row>
    <row r="34" spans="1:8" ht="30" x14ac:dyDescent="0.25">
      <c r="A34" s="173" t="s">
        <v>164</v>
      </c>
      <c r="B34" s="187">
        <v>1300</v>
      </c>
      <c r="C34" s="210">
        <v>140</v>
      </c>
      <c r="D34" s="210"/>
      <c r="E34" s="18">
        <f>E36</f>
        <v>0</v>
      </c>
      <c r="F34" s="18">
        <f t="shared" ref="F34:H34" si="5">F36</f>
        <v>0</v>
      </c>
      <c r="G34" s="18">
        <f t="shared" si="5"/>
        <v>0</v>
      </c>
      <c r="H34" s="190">
        <f t="shared" si="5"/>
        <v>0</v>
      </c>
    </row>
    <row r="35" spans="1:8" x14ac:dyDescent="0.25">
      <c r="A35" s="171" t="s">
        <v>14</v>
      </c>
      <c r="B35" s="185"/>
      <c r="C35" s="75"/>
      <c r="D35" s="75"/>
      <c r="E35" s="214"/>
      <c r="F35" s="214"/>
      <c r="G35" s="214"/>
      <c r="H35" s="186"/>
    </row>
    <row r="36" spans="1:8" x14ac:dyDescent="0.25">
      <c r="A36" s="171"/>
      <c r="B36" s="191">
        <v>1310</v>
      </c>
      <c r="C36" s="54">
        <v>140</v>
      </c>
      <c r="D36" s="54"/>
      <c r="E36" s="165"/>
      <c r="F36" s="165"/>
      <c r="G36" s="165"/>
      <c r="H36" s="192"/>
    </row>
    <row r="37" spans="1:8" x14ac:dyDescent="0.25">
      <c r="A37" s="173" t="s">
        <v>190</v>
      </c>
      <c r="B37" s="187">
        <v>1400</v>
      </c>
      <c r="C37" s="210">
        <v>150</v>
      </c>
      <c r="D37" s="210">
        <v>150</v>
      </c>
      <c r="E37" s="18">
        <f>E39</f>
        <v>200000</v>
      </c>
      <c r="F37" s="18">
        <f t="shared" ref="F37:H37" si="6">F39</f>
        <v>206000</v>
      </c>
      <c r="G37" s="18">
        <f t="shared" si="6"/>
        <v>212180</v>
      </c>
      <c r="H37" s="190">
        <f t="shared" si="6"/>
        <v>0</v>
      </c>
    </row>
    <row r="38" spans="1:8" x14ac:dyDescent="0.25">
      <c r="A38" s="171" t="s">
        <v>14</v>
      </c>
      <c r="B38" s="185"/>
      <c r="C38" s="75"/>
      <c r="D38" s="75"/>
      <c r="E38" s="214"/>
      <c r="F38" s="214"/>
      <c r="G38" s="214"/>
      <c r="H38" s="186"/>
    </row>
    <row r="39" spans="1:8" ht="45" x14ac:dyDescent="0.25">
      <c r="A39" s="175" t="s">
        <v>361</v>
      </c>
      <c r="B39" s="187">
        <v>1410</v>
      </c>
      <c r="C39" s="210">
        <v>150</v>
      </c>
      <c r="D39" s="210">
        <v>150</v>
      </c>
      <c r="E39" s="269">
        <v>200000</v>
      </c>
      <c r="F39" s="165">
        <v>206000</v>
      </c>
      <c r="G39" s="165">
        <v>212180</v>
      </c>
      <c r="H39" s="192"/>
    </row>
    <row r="40" spans="1:8" x14ac:dyDescent="0.25">
      <c r="A40" s="173" t="s">
        <v>195</v>
      </c>
      <c r="B40" s="187">
        <v>1500</v>
      </c>
      <c r="C40" s="210">
        <v>180</v>
      </c>
      <c r="D40" s="210"/>
      <c r="E40" s="18">
        <f>E42+E43+E44</f>
        <v>111038</v>
      </c>
      <c r="F40" s="18">
        <f t="shared" ref="F40:H40" si="7">F42+F43+F44</f>
        <v>0</v>
      </c>
      <c r="G40" s="18">
        <f t="shared" si="7"/>
        <v>0</v>
      </c>
      <c r="H40" s="190">
        <f t="shared" si="7"/>
        <v>0</v>
      </c>
    </row>
    <row r="41" spans="1:8" x14ac:dyDescent="0.25">
      <c r="A41" s="171" t="s">
        <v>14</v>
      </c>
      <c r="B41" s="185"/>
      <c r="C41" s="75"/>
      <c r="D41" s="75"/>
      <c r="E41" s="214"/>
      <c r="F41" s="214"/>
      <c r="G41" s="214"/>
      <c r="H41" s="186"/>
    </row>
    <row r="42" spans="1:8" x14ac:dyDescent="0.25">
      <c r="A42" s="175" t="s">
        <v>472</v>
      </c>
      <c r="B42" s="187">
        <v>1510</v>
      </c>
      <c r="C42" s="210">
        <v>180</v>
      </c>
      <c r="D42" s="210">
        <v>152</v>
      </c>
      <c r="E42" s="74">
        <v>111038</v>
      </c>
      <c r="F42" s="18"/>
      <c r="G42" s="18"/>
      <c r="H42" s="193"/>
    </row>
    <row r="43" spans="1:8" ht="30" x14ac:dyDescent="0.25">
      <c r="A43" s="175" t="s">
        <v>12</v>
      </c>
      <c r="B43" s="187">
        <v>1520</v>
      </c>
      <c r="C43" s="210">
        <v>180</v>
      </c>
      <c r="D43" s="210"/>
      <c r="E43" s="74"/>
      <c r="F43" s="18"/>
      <c r="G43" s="18"/>
      <c r="H43" s="193"/>
    </row>
    <row r="44" spans="1:8" x14ac:dyDescent="0.25">
      <c r="A44" s="175"/>
      <c r="B44" s="187">
        <v>1530</v>
      </c>
      <c r="C44" s="210">
        <v>180</v>
      </c>
      <c r="D44" s="210"/>
      <c r="E44" s="74"/>
      <c r="F44" s="18"/>
      <c r="G44" s="18"/>
      <c r="H44" s="193"/>
    </row>
    <row r="45" spans="1:8" x14ac:dyDescent="0.25">
      <c r="A45" s="173" t="s">
        <v>191</v>
      </c>
      <c r="B45" s="187">
        <v>1900</v>
      </c>
      <c r="C45" s="210"/>
      <c r="D45" s="210">
        <v>180</v>
      </c>
      <c r="E45" s="18">
        <f>E47</f>
        <v>0</v>
      </c>
      <c r="F45" s="18">
        <f t="shared" ref="F45:H45" si="8">F47</f>
        <v>0</v>
      </c>
      <c r="G45" s="18">
        <f t="shared" si="8"/>
        <v>0</v>
      </c>
      <c r="H45" s="190">
        <f t="shared" si="8"/>
        <v>0</v>
      </c>
    </row>
    <row r="46" spans="1:8" x14ac:dyDescent="0.25">
      <c r="A46" s="171" t="s">
        <v>14</v>
      </c>
      <c r="B46" s="185"/>
      <c r="C46" s="75"/>
      <c r="D46" s="75"/>
      <c r="E46" s="214"/>
      <c r="F46" s="214"/>
      <c r="G46" s="214"/>
      <c r="H46" s="186"/>
    </row>
    <row r="47" spans="1:8" x14ac:dyDescent="0.25">
      <c r="A47" s="175"/>
      <c r="B47" s="187">
        <v>1910</v>
      </c>
      <c r="C47" s="210"/>
      <c r="D47" s="210">
        <v>180</v>
      </c>
      <c r="E47" s="269"/>
      <c r="F47" s="165"/>
      <c r="G47" s="165"/>
      <c r="H47" s="192"/>
    </row>
    <row r="48" spans="1:8" ht="18" x14ac:dyDescent="0.25">
      <c r="A48" s="173" t="s">
        <v>232</v>
      </c>
      <c r="B48" s="187">
        <v>1980</v>
      </c>
      <c r="C48" s="210" t="s">
        <v>186</v>
      </c>
      <c r="D48" s="210"/>
      <c r="E48" s="18">
        <f>E50+E51</f>
        <v>0</v>
      </c>
      <c r="F48" s="18">
        <f t="shared" ref="F48:H48" si="9">F50+F51</f>
        <v>0</v>
      </c>
      <c r="G48" s="18">
        <f t="shared" si="9"/>
        <v>0</v>
      </c>
      <c r="H48" s="190">
        <f t="shared" si="9"/>
        <v>0</v>
      </c>
    </row>
    <row r="49" spans="1:8" x14ac:dyDescent="0.25">
      <c r="A49" s="171" t="s">
        <v>7</v>
      </c>
      <c r="B49" s="185"/>
      <c r="C49" s="75"/>
      <c r="D49" s="75"/>
      <c r="E49" s="214"/>
      <c r="F49" s="214"/>
      <c r="G49" s="214"/>
      <c r="H49" s="186"/>
    </row>
    <row r="50" spans="1:8" ht="45" x14ac:dyDescent="0.25">
      <c r="A50" s="171" t="s">
        <v>192</v>
      </c>
      <c r="B50" s="191">
        <v>1981</v>
      </c>
      <c r="C50" s="54">
        <v>510</v>
      </c>
      <c r="D50" s="54"/>
      <c r="E50" s="165"/>
      <c r="F50" s="165"/>
      <c r="G50" s="165"/>
      <c r="H50" s="192"/>
    </row>
    <row r="51" spans="1:8" x14ac:dyDescent="0.25">
      <c r="A51" s="313"/>
      <c r="B51" s="54"/>
      <c r="C51" s="54"/>
      <c r="D51" s="54"/>
      <c r="E51" s="54"/>
      <c r="F51" s="54"/>
      <c r="G51" s="54"/>
      <c r="H51" s="54"/>
    </row>
  </sheetData>
  <mergeCells count="6">
    <mergeCell ref="A2:S2"/>
    <mergeCell ref="A4:A5"/>
    <mergeCell ref="B4:B5"/>
    <mergeCell ref="C4:C5"/>
    <mergeCell ref="D4:D5"/>
    <mergeCell ref="E4:H4"/>
  </mergeCells>
  <pageMargins left="0.7" right="0.7" top="0.75" bottom="0.75" header="0.3" footer="0.3"/>
  <pageSetup paperSize="9" scale="53" orientation="portrait" r:id="rId1"/>
  <colBreaks count="1" manualBreakCount="1">
    <brk id="12" max="4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Q92"/>
  <sheetViews>
    <sheetView topLeftCell="A28" zoomScaleNormal="100" zoomScaleSheetLayoutView="75" workbookViewId="0">
      <selection activeCell="R36" sqref="R36"/>
    </sheetView>
  </sheetViews>
  <sheetFormatPr defaultRowHeight="15" x14ac:dyDescent="0.25"/>
  <cols>
    <col min="1" max="1" width="6.140625" customWidth="1"/>
    <col min="2" max="2" width="16.42578125" customWidth="1"/>
    <col min="3" max="3" width="17.140625" customWidth="1"/>
    <col min="4" max="4" width="16.5703125" customWidth="1"/>
    <col min="5" max="5" width="17.28515625" customWidth="1"/>
    <col min="6" max="6" width="19.5703125" customWidth="1"/>
    <col min="7" max="7" width="18.28515625" customWidth="1"/>
    <col min="8" max="8" width="17.85546875" hidden="1" customWidth="1"/>
    <col min="9" max="9" width="12.140625" hidden="1" customWidth="1"/>
    <col min="10" max="10" width="21.7109375" customWidth="1"/>
    <col min="11" max="11" width="13.7109375" customWidth="1"/>
    <col min="12" max="12" width="12.28515625" customWidth="1"/>
    <col min="13" max="13" width="15.7109375" customWidth="1"/>
    <col min="14" max="14" width="9.140625" customWidth="1"/>
    <col min="15" max="15" width="20" customWidth="1"/>
    <col min="16" max="16" width="12.42578125" customWidth="1"/>
    <col min="17" max="17" width="17" customWidth="1"/>
    <col min="18" max="18" width="13.28515625" customWidth="1"/>
  </cols>
  <sheetData>
    <row r="2" spans="1:13" ht="15.75" x14ac:dyDescent="0.25">
      <c r="A2" s="423" t="s">
        <v>79</v>
      </c>
      <c r="B2" s="423"/>
      <c r="C2" s="423"/>
      <c r="D2" s="423"/>
      <c r="E2" s="423"/>
      <c r="F2" s="423"/>
      <c r="G2" s="423"/>
      <c r="H2" s="423"/>
      <c r="I2" s="423"/>
      <c r="J2" s="423"/>
    </row>
    <row r="3" spans="1:13" ht="15.75" x14ac:dyDescent="0.25">
      <c r="A3" s="423" t="s">
        <v>98</v>
      </c>
      <c r="B3" s="423"/>
      <c r="C3" s="423"/>
      <c r="D3" s="423"/>
      <c r="E3" s="423"/>
      <c r="F3" s="423"/>
      <c r="G3" s="423"/>
      <c r="H3" s="423"/>
      <c r="I3" s="423"/>
      <c r="J3" s="423"/>
      <c r="K3" s="430"/>
      <c r="L3" s="430"/>
      <c r="M3" s="430"/>
    </row>
    <row r="4" spans="1:13" ht="15.75" x14ac:dyDescent="0.25">
      <c r="A4" s="30" t="s">
        <v>114</v>
      </c>
    </row>
    <row r="5" spans="1:13" ht="15.75" x14ac:dyDescent="0.25">
      <c r="A5" s="434" t="s">
        <v>93</v>
      </c>
      <c r="B5" s="434"/>
      <c r="C5" s="434"/>
      <c r="D5" s="434"/>
      <c r="E5" s="434"/>
    </row>
    <row r="6" spans="1:13" ht="15.75" x14ac:dyDescent="0.25">
      <c r="A6" s="52"/>
      <c r="B6" s="52"/>
      <c r="C6" s="52"/>
      <c r="D6" s="52"/>
      <c r="E6" s="52"/>
    </row>
    <row r="7" spans="1:13" ht="32.25" customHeight="1" x14ac:dyDescent="0.25">
      <c r="A7" s="427" t="s">
        <v>80</v>
      </c>
      <c r="B7" s="427" t="s">
        <v>81</v>
      </c>
      <c r="C7" s="427" t="s">
        <v>82</v>
      </c>
      <c r="D7" s="427" t="s">
        <v>301</v>
      </c>
      <c r="E7" s="427"/>
      <c r="F7" s="427"/>
      <c r="G7" s="427"/>
      <c r="H7" s="427" t="s">
        <v>83</v>
      </c>
      <c r="I7" s="427" t="s">
        <v>84</v>
      </c>
      <c r="J7" s="427" t="s">
        <v>302</v>
      </c>
      <c r="K7" s="385" t="s">
        <v>466</v>
      </c>
      <c r="L7" s="385" t="s">
        <v>107</v>
      </c>
      <c r="M7" s="385" t="s">
        <v>467</v>
      </c>
    </row>
    <row r="8" spans="1:13" ht="15.75" x14ac:dyDescent="0.25">
      <c r="A8" s="427"/>
      <c r="B8" s="427"/>
      <c r="C8" s="427"/>
      <c r="D8" s="427" t="s">
        <v>10</v>
      </c>
      <c r="E8" s="427" t="s">
        <v>8</v>
      </c>
      <c r="F8" s="427"/>
      <c r="G8" s="427"/>
      <c r="H8" s="427"/>
      <c r="I8" s="427"/>
      <c r="J8" s="427"/>
      <c r="K8" s="385"/>
      <c r="L8" s="385"/>
      <c r="M8" s="385"/>
    </row>
    <row r="9" spans="1:13" ht="47.25" x14ac:dyDescent="0.25">
      <c r="A9" s="427"/>
      <c r="B9" s="427"/>
      <c r="C9" s="427"/>
      <c r="D9" s="427"/>
      <c r="E9" s="49" t="s">
        <v>85</v>
      </c>
      <c r="F9" s="49" t="s">
        <v>86</v>
      </c>
      <c r="G9" s="49" t="s">
        <v>87</v>
      </c>
      <c r="H9" s="427"/>
      <c r="I9" s="427"/>
      <c r="J9" s="427"/>
      <c r="K9" s="385"/>
      <c r="L9" s="385"/>
      <c r="M9" s="385"/>
    </row>
    <row r="10" spans="1:13" ht="15.75" x14ac:dyDescent="0.25">
      <c r="A10" s="49">
        <v>1</v>
      </c>
      <c r="B10" s="49">
        <v>2</v>
      </c>
      <c r="C10" s="49">
        <v>3</v>
      </c>
      <c r="D10" s="49">
        <v>4</v>
      </c>
      <c r="E10" s="49">
        <v>5</v>
      </c>
      <c r="F10" s="49">
        <v>6</v>
      </c>
      <c r="G10" s="49">
        <v>7</v>
      </c>
      <c r="H10" s="49">
        <v>8</v>
      </c>
      <c r="I10" s="49">
        <v>9</v>
      </c>
      <c r="J10" s="49">
        <v>8</v>
      </c>
      <c r="K10" s="92">
        <v>9</v>
      </c>
      <c r="L10" s="92">
        <v>10</v>
      </c>
      <c r="M10" s="92" t="s">
        <v>109</v>
      </c>
    </row>
    <row r="11" spans="1:13" ht="15.75" x14ac:dyDescent="0.25">
      <c r="A11" s="32">
        <v>1</v>
      </c>
      <c r="B11" s="23" t="s">
        <v>72</v>
      </c>
      <c r="C11" s="103">
        <v>9</v>
      </c>
      <c r="D11" s="99">
        <f>D33+D55</f>
        <v>56385.710000000006</v>
      </c>
      <c r="E11" s="99">
        <f>D11*50/100</f>
        <v>28192.855000000003</v>
      </c>
      <c r="F11" s="99">
        <f>D11*20/100</f>
        <v>11277.142000000002</v>
      </c>
      <c r="G11" s="99">
        <f>D11*30/100</f>
        <v>16915.713000000003</v>
      </c>
      <c r="H11" s="99"/>
      <c r="I11" s="99"/>
      <c r="J11" s="301">
        <f>J33+J55</f>
        <v>6089656.6800000006</v>
      </c>
      <c r="K11" s="245">
        <v>53724.56</v>
      </c>
      <c r="L11" s="101">
        <f>D11/K11</f>
        <v>1.0495332116261167</v>
      </c>
      <c r="M11" s="102">
        <f>K11*L11</f>
        <v>56385.71</v>
      </c>
    </row>
    <row r="12" spans="1:13" ht="15.75" x14ac:dyDescent="0.25">
      <c r="A12" s="32">
        <v>2</v>
      </c>
      <c r="B12" s="23" t="s">
        <v>73</v>
      </c>
      <c r="C12" s="103">
        <f>C13+C14</f>
        <v>58</v>
      </c>
      <c r="D12" s="99"/>
      <c r="E12" s="99"/>
      <c r="F12" s="99"/>
      <c r="G12" s="99"/>
      <c r="H12" s="99"/>
      <c r="I12" s="99"/>
      <c r="J12" s="99">
        <f>J13+J14</f>
        <v>32605217.639999997</v>
      </c>
      <c r="K12" s="102"/>
      <c r="L12" s="101"/>
      <c r="M12" s="102"/>
    </row>
    <row r="13" spans="1:13" s="110" customFormat="1" ht="30" x14ac:dyDescent="0.25">
      <c r="A13" s="354"/>
      <c r="B13" s="355" t="s">
        <v>141</v>
      </c>
      <c r="C13" s="315">
        <v>49</v>
      </c>
      <c r="D13" s="302">
        <f>D35+D57</f>
        <v>52157.189999999995</v>
      </c>
      <c r="E13" s="301">
        <f>D13*50/100</f>
        <v>26078.594999999994</v>
      </c>
      <c r="F13" s="301">
        <f>D13*20/100</f>
        <v>10431.438</v>
      </c>
      <c r="G13" s="301">
        <f>D13*30/100</f>
        <v>15647.156999999999</v>
      </c>
      <c r="H13" s="302"/>
      <c r="I13" s="302"/>
      <c r="J13" s="301">
        <f>J35+J57</f>
        <v>30668427.719999995</v>
      </c>
      <c r="K13" s="317">
        <v>50020.84</v>
      </c>
      <c r="L13" s="316">
        <f>D13/K13</f>
        <v>1.0427091988059376</v>
      </c>
      <c r="M13" s="317">
        <f>K13*L13</f>
        <v>52157.189999999995</v>
      </c>
    </row>
    <row r="14" spans="1:13" s="110" customFormat="1" ht="30" x14ac:dyDescent="0.25">
      <c r="A14" s="354"/>
      <c r="B14" s="355" t="s">
        <v>142</v>
      </c>
      <c r="C14" s="315">
        <v>9</v>
      </c>
      <c r="D14" s="302">
        <f>D36+D58</f>
        <v>17933.239999999998</v>
      </c>
      <c r="E14" s="301">
        <f>D14*50/100</f>
        <v>8966.619999999999</v>
      </c>
      <c r="F14" s="301">
        <f>D14*20/100</f>
        <v>3586.6479999999992</v>
      </c>
      <c r="G14" s="301">
        <f>D14*30/100</f>
        <v>5379.9719999999998</v>
      </c>
      <c r="H14" s="302"/>
      <c r="I14" s="302"/>
      <c r="J14" s="301">
        <f>J36+J58</f>
        <v>1936789.9200000002</v>
      </c>
      <c r="K14" s="317">
        <v>15933.24</v>
      </c>
      <c r="L14" s="316">
        <f>D14/K14</f>
        <v>1.1255237478378533</v>
      </c>
      <c r="M14" s="317">
        <f t="shared" ref="M14:M20" si="0">K14*L14</f>
        <v>17933.239999999998</v>
      </c>
    </row>
    <row r="15" spans="1:13" ht="15.75" x14ac:dyDescent="0.25">
      <c r="A15" s="352">
        <v>3</v>
      </c>
      <c r="B15" s="353" t="s">
        <v>139</v>
      </c>
      <c r="C15" s="318">
        <f>C16+C17</f>
        <v>88</v>
      </c>
      <c r="D15" s="301"/>
      <c r="E15" s="301"/>
      <c r="F15" s="301"/>
      <c r="G15" s="301"/>
      <c r="H15" s="301"/>
      <c r="I15" s="301"/>
      <c r="J15" s="301">
        <f>J16+J17</f>
        <v>32771815.679999996</v>
      </c>
      <c r="K15" s="320"/>
      <c r="L15" s="319"/>
      <c r="M15" s="320"/>
    </row>
    <row r="16" spans="1:13" s="110" customFormat="1" ht="30" x14ac:dyDescent="0.25">
      <c r="A16" s="354"/>
      <c r="B16" s="355" t="s">
        <v>141</v>
      </c>
      <c r="C16" s="315">
        <v>86</v>
      </c>
      <c r="D16" s="302">
        <f>D38+D60</f>
        <v>31359.13</v>
      </c>
      <c r="E16" s="301">
        <f>D16*50/100</f>
        <v>15679.565000000001</v>
      </c>
      <c r="F16" s="301">
        <f>D16*20/100</f>
        <v>6271.826</v>
      </c>
      <c r="G16" s="301">
        <f>D16*30/100</f>
        <v>9407.7389999999996</v>
      </c>
      <c r="H16" s="302"/>
      <c r="I16" s="302"/>
      <c r="J16" s="301">
        <f>J38+J60</f>
        <v>32362622.159999996</v>
      </c>
      <c r="K16" s="317">
        <v>29823.48</v>
      </c>
      <c r="L16" s="316">
        <f>D16/K16</f>
        <v>1.0514913081907276</v>
      </c>
      <c r="M16" s="317">
        <f t="shared" ref="M16:M17" si="1">K16*L16</f>
        <v>31359.129999999997</v>
      </c>
    </row>
    <row r="17" spans="1:13" s="110" customFormat="1" ht="30" x14ac:dyDescent="0.25">
      <c r="A17" s="354"/>
      <c r="B17" s="355" t="s">
        <v>142</v>
      </c>
      <c r="C17" s="315">
        <v>2</v>
      </c>
      <c r="D17" s="302">
        <f>D39+D61</f>
        <v>17049.73</v>
      </c>
      <c r="E17" s="301">
        <f>D17*50/100</f>
        <v>8524.8649999999998</v>
      </c>
      <c r="F17" s="301">
        <f>D17*20/100</f>
        <v>3409.9459999999999</v>
      </c>
      <c r="G17" s="301">
        <f>D17*30/100</f>
        <v>5114.9189999999999</v>
      </c>
      <c r="H17" s="302"/>
      <c r="I17" s="302"/>
      <c r="J17" s="301">
        <f>J39+J61</f>
        <v>409193.51999999996</v>
      </c>
      <c r="K17" s="317">
        <v>21312.17</v>
      </c>
      <c r="L17" s="316">
        <f>D17/K17</f>
        <v>0.79999971847071416</v>
      </c>
      <c r="M17" s="317">
        <f t="shared" si="1"/>
        <v>17049.73</v>
      </c>
    </row>
    <row r="18" spans="1:13" ht="15.75" x14ac:dyDescent="0.25">
      <c r="A18" s="352">
        <v>4</v>
      </c>
      <c r="B18" s="353" t="s">
        <v>140</v>
      </c>
      <c r="C18" s="318">
        <f>C19+C20</f>
        <v>21</v>
      </c>
      <c r="D18" s="301"/>
      <c r="E18" s="301"/>
      <c r="F18" s="301"/>
      <c r="G18" s="301"/>
      <c r="H18" s="301"/>
      <c r="I18" s="301"/>
      <c r="J18" s="301">
        <f>J19+J20</f>
        <v>7151538.2400000002</v>
      </c>
      <c r="K18" s="320"/>
      <c r="L18" s="319"/>
      <c r="M18" s="320"/>
    </row>
    <row r="19" spans="1:13" s="110" customFormat="1" ht="30" x14ac:dyDescent="0.25">
      <c r="A19" s="354"/>
      <c r="B19" s="355" t="s">
        <v>141</v>
      </c>
      <c r="C19" s="315">
        <v>21</v>
      </c>
      <c r="D19" s="302">
        <f>D41+D63</f>
        <v>28379.120000000003</v>
      </c>
      <c r="E19" s="301">
        <f>D19*50/100</f>
        <v>14189.560000000003</v>
      </c>
      <c r="F19" s="301">
        <f>D19*20/100</f>
        <v>5675.8240000000005</v>
      </c>
      <c r="G19" s="302">
        <f>D19*30/100</f>
        <v>8513.7360000000008</v>
      </c>
      <c r="H19" s="302"/>
      <c r="I19" s="302"/>
      <c r="J19" s="301">
        <f>J41+J63</f>
        <v>7151538.2400000002</v>
      </c>
      <c r="K19" s="317">
        <v>27625.39</v>
      </c>
      <c r="L19" s="316">
        <f>D19/K19</f>
        <v>1.0272839587061036</v>
      </c>
      <c r="M19" s="317">
        <f t="shared" si="0"/>
        <v>28379.120000000006</v>
      </c>
    </row>
    <row r="20" spans="1:13" s="110" customFormat="1" ht="30" x14ac:dyDescent="0.25">
      <c r="A20" s="108"/>
      <c r="B20" s="109" t="s">
        <v>142</v>
      </c>
      <c r="C20" s="315"/>
      <c r="D20" s="302"/>
      <c r="E20" s="302"/>
      <c r="F20" s="302"/>
      <c r="G20" s="302"/>
      <c r="H20" s="302"/>
      <c r="I20" s="302"/>
      <c r="J20" s="301">
        <f t="shared" ref="J20" si="2">D20*C20*12</f>
        <v>0</v>
      </c>
      <c r="K20" s="317"/>
      <c r="L20" s="321"/>
      <c r="M20" s="317">
        <f t="shared" si="0"/>
        <v>0</v>
      </c>
    </row>
    <row r="21" spans="1:13" ht="15.75" x14ac:dyDescent="0.25">
      <c r="A21" s="32">
        <v>5</v>
      </c>
      <c r="B21" s="23" t="s">
        <v>129</v>
      </c>
      <c r="C21" s="318">
        <f>C22+C23</f>
        <v>84</v>
      </c>
      <c r="D21" s="301"/>
      <c r="E21" s="301"/>
      <c r="F21" s="301"/>
      <c r="G21" s="301"/>
      <c r="H21" s="301"/>
      <c r="I21" s="301"/>
      <c r="J21" s="301">
        <f>J22+J23</f>
        <v>16332446.879999999</v>
      </c>
      <c r="K21" s="320"/>
      <c r="L21" s="319"/>
      <c r="M21" s="320"/>
    </row>
    <row r="22" spans="1:13" s="110" customFormat="1" ht="30" x14ac:dyDescent="0.25">
      <c r="A22" s="108"/>
      <c r="B22" s="109" t="s">
        <v>141</v>
      </c>
      <c r="C22" s="315">
        <v>81</v>
      </c>
      <c r="D22" s="302">
        <f>D44+D66</f>
        <v>15871.119999999999</v>
      </c>
      <c r="E22" s="99">
        <f>D22*50/100</f>
        <v>7935.56</v>
      </c>
      <c r="F22" s="99">
        <f>D22*20/100</f>
        <v>3174.2239999999997</v>
      </c>
      <c r="G22" s="302">
        <f>D22*30/100</f>
        <v>4761.3359999999993</v>
      </c>
      <c r="H22" s="302"/>
      <c r="I22" s="302"/>
      <c r="J22" s="301">
        <f>J44+J66</f>
        <v>15426728.639999999</v>
      </c>
      <c r="K22" s="317">
        <v>13945.62</v>
      </c>
      <c r="L22" s="321">
        <f>D22/K22</f>
        <v>1.1380720254818357</v>
      </c>
      <c r="M22" s="317">
        <f t="shared" ref="M22" si="3">K22*L22</f>
        <v>15871.119999999999</v>
      </c>
    </row>
    <row r="23" spans="1:13" s="110" customFormat="1" ht="30" x14ac:dyDescent="0.25">
      <c r="A23" s="108"/>
      <c r="B23" s="109" t="s">
        <v>142</v>
      </c>
      <c r="C23" s="315">
        <v>3</v>
      </c>
      <c r="D23" s="302">
        <f>D45+D67</f>
        <v>25158.839999999997</v>
      </c>
      <c r="E23" s="99">
        <f>D23*50/100</f>
        <v>12579.419999999998</v>
      </c>
      <c r="F23" s="99">
        <f>D23*20/100</f>
        <v>5031.7679999999991</v>
      </c>
      <c r="G23" s="302">
        <f>D23*30/100</f>
        <v>7547.6519999999991</v>
      </c>
      <c r="H23" s="302"/>
      <c r="I23" s="302"/>
      <c r="J23" s="301">
        <f>J45+J67</f>
        <v>905718.24</v>
      </c>
      <c r="K23" s="317">
        <v>21641.599999999999</v>
      </c>
      <c r="L23" s="321">
        <f>D23/K23</f>
        <v>1.1625221795061362</v>
      </c>
      <c r="M23" s="317">
        <f>K23*L23</f>
        <v>25158.839999999997</v>
      </c>
    </row>
    <row r="24" spans="1:13" ht="15.75" x14ac:dyDescent="0.25">
      <c r="A24" s="428" t="s">
        <v>21</v>
      </c>
      <c r="B24" s="428"/>
      <c r="C24" s="111">
        <f>C11+C12+C15+C18+C21</f>
        <v>260</v>
      </c>
      <c r="D24" s="112" t="s">
        <v>103</v>
      </c>
      <c r="E24" s="112" t="s">
        <v>11</v>
      </c>
      <c r="F24" s="351" t="s">
        <v>11</v>
      </c>
      <c r="G24" s="112" t="s">
        <v>11</v>
      </c>
      <c r="H24" s="112" t="s">
        <v>11</v>
      </c>
      <c r="I24" s="112" t="s">
        <v>11</v>
      </c>
      <c r="J24" s="113">
        <f>J11+J12+J15+J18+J21</f>
        <v>94950675.11999999</v>
      </c>
      <c r="K24" s="114" t="s">
        <v>11</v>
      </c>
      <c r="L24" s="115" t="s">
        <v>11</v>
      </c>
      <c r="M24" s="115" t="s">
        <v>11</v>
      </c>
    </row>
    <row r="26" spans="1:13" ht="15.75" x14ac:dyDescent="0.25">
      <c r="A26" s="30" t="s">
        <v>114</v>
      </c>
      <c r="J26" s="55"/>
    </row>
    <row r="27" spans="1:13" ht="15.75" x14ac:dyDescent="0.25">
      <c r="A27" s="15" t="s">
        <v>95</v>
      </c>
    </row>
    <row r="28" spans="1:13" x14ac:dyDescent="0.25">
      <c r="A28" s="33"/>
    </row>
    <row r="29" spans="1:13" ht="32.25" customHeight="1" x14ac:dyDescent="0.25">
      <c r="A29" s="427" t="s">
        <v>80</v>
      </c>
      <c r="B29" s="427" t="s">
        <v>81</v>
      </c>
      <c r="C29" s="427" t="s">
        <v>82</v>
      </c>
      <c r="D29" s="427" t="s">
        <v>301</v>
      </c>
      <c r="E29" s="427"/>
      <c r="F29" s="427"/>
      <c r="G29" s="427"/>
      <c r="H29" s="427" t="s">
        <v>83</v>
      </c>
      <c r="I29" s="427" t="s">
        <v>84</v>
      </c>
      <c r="J29" s="427" t="s">
        <v>302</v>
      </c>
      <c r="K29" s="385" t="s">
        <v>466</v>
      </c>
      <c r="L29" s="385" t="s">
        <v>107</v>
      </c>
      <c r="M29" s="385" t="s">
        <v>467</v>
      </c>
    </row>
    <row r="30" spans="1:13" ht="15.75" x14ac:dyDescent="0.25">
      <c r="A30" s="427"/>
      <c r="B30" s="427"/>
      <c r="C30" s="427"/>
      <c r="D30" s="427" t="s">
        <v>10</v>
      </c>
      <c r="E30" s="427" t="s">
        <v>8</v>
      </c>
      <c r="F30" s="427"/>
      <c r="G30" s="427"/>
      <c r="H30" s="427"/>
      <c r="I30" s="427"/>
      <c r="J30" s="427"/>
      <c r="K30" s="385"/>
      <c r="L30" s="385"/>
      <c r="M30" s="385"/>
    </row>
    <row r="31" spans="1:13" ht="47.25" x14ac:dyDescent="0.25">
      <c r="A31" s="427"/>
      <c r="B31" s="427"/>
      <c r="C31" s="427"/>
      <c r="D31" s="427"/>
      <c r="E31" s="211" t="s">
        <v>85</v>
      </c>
      <c r="F31" s="211" t="s">
        <v>86</v>
      </c>
      <c r="G31" s="211" t="s">
        <v>87</v>
      </c>
      <c r="H31" s="427"/>
      <c r="I31" s="427"/>
      <c r="J31" s="427"/>
      <c r="K31" s="385"/>
      <c r="L31" s="385"/>
      <c r="M31" s="385"/>
    </row>
    <row r="32" spans="1:13" ht="15.75" x14ac:dyDescent="0.25">
      <c r="A32" s="211">
        <v>1</v>
      </c>
      <c r="B32" s="211">
        <v>2</v>
      </c>
      <c r="C32" s="211">
        <v>3</v>
      </c>
      <c r="D32" s="211">
        <v>4</v>
      </c>
      <c r="E32" s="211">
        <v>5</v>
      </c>
      <c r="F32" s="211">
        <v>6</v>
      </c>
      <c r="G32" s="211">
        <v>7</v>
      </c>
      <c r="H32" s="211">
        <v>8</v>
      </c>
      <c r="I32" s="211">
        <v>9</v>
      </c>
      <c r="J32" s="211">
        <v>8</v>
      </c>
      <c r="K32" s="209">
        <v>9</v>
      </c>
      <c r="L32" s="209">
        <v>10</v>
      </c>
      <c r="M32" s="209" t="s">
        <v>109</v>
      </c>
    </row>
    <row r="33" spans="1:17" ht="15.75" x14ac:dyDescent="0.25">
      <c r="A33" s="352">
        <v>1</v>
      </c>
      <c r="B33" s="353" t="s">
        <v>72</v>
      </c>
      <c r="C33" s="318">
        <v>9</v>
      </c>
      <c r="D33" s="301">
        <v>51135.37</v>
      </c>
      <c r="E33" s="301">
        <f>D33*50/100</f>
        <v>25567.685000000001</v>
      </c>
      <c r="F33" s="301">
        <f>D33*20/100</f>
        <v>10227.074000000001</v>
      </c>
      <c r="G33" s="301">
        <f>D33*30/100</f>
        <v>15340.611000000001</v>
      </c>
      <c r="H33" s="301"/>
      <c r="I33" s="301"/>
      <c r="J33" s="301">
        <f>D33*12*C33</f>
        <v>5522619.9600000009</v>
      </c>
      <c r="K33" s="245">
        <v>45135.37</v>
      </c>
      <c r="L33" s="101">
        <f>D33/K33</f>
        <v>1.1329334400050337</v>
      </c>
      <c r="M33" s="102">
        <f>K33*L33</f>
        <v>51135.37</v>
      </c>
      <c r="O33" s="55"/>
      <c r="P33" s="84"/>
    </row>
    <row r="34" spans="1:17" ht="15.75" x14ac:dyDescent="0.25">
      <c r="A34" s="352">
        <v>2</v>
      </c>
      <c r="B34" s="353" t="s">
        <v>73</v>
      </c>
      <c r="C34" s="318">
        <f>C35+C36</f>
        <v>58</v>
      </c>
      <c r="D34" s="301"/>
      <c r="E34" s="301"/>
      <c r="F34" s="301"/>
      <c r="G34" s="301"/>
      <c r="H34" s="301"/>
      <c r="I34" s="301"/>
      <c r="J34" s="301">
        <f>J35+J36</f>
        <v>29548192.439999994</v>
      </c>
      <c r="K34" s="102"/>
      <c r="L34" s="101"/>
      <c r="M34" s="102">
        <f t="shared" ref="M34:M45" si="4">K34*L34</f>
        <v>0</v>
      </c>
      <c r="O34" s="55"/>
      <c r="P34" s="84"/>
    </row>
    <row r="35" spans="1:17" s="110" customFormat="1" ht="30" x14ac:dyDescent="0.25">
      <c r="A35" s="354"/>
      <c r="B35" s="355" t="s">
        <v>141</v>
      </c>
      <c r="C35" s="315">
        <v>49</v>
      </c>
      <c r="D35" s="302">
        <v>47109.7</v>
      </c>
      <c r="E35" s="301">
        <f>D35*50/100</f>
        <v>23554.85</v>
      </c>
      <c r="F35" s="301">
        <f>D35*20/100</f>
        <v>9421.94</v>
      </c>
      <c r="G35" s="301">
        <f>D35*30/100</f>
        <v>14132.91</v>
      </c>
      <c r="H35" s="302"/>
      <c r="I35" s="302"/>
      <c r="J35" s="379">
        <f>D35*12*C35</f>
        <v>27700503.599999994</v>
      </c>
      <c r="K35" s="317">
        <v>43550.15</v>
      </c>
      <c r="L35" s="367">
        <f>D35/K35</f>
        <v>1.0817345060809205</v>
      </c>
      <c r="M35" s="317">
        <f t="shared" si="4"/>
        <v>47109.7</v>
      </c>
      <c r="O35" s="364"/>
      <c r="P35" s="377"/>
      <c r="Q35" s="322"/>
    </row>
    <row r="36" spans="1:17" s="110" customFormat="1" ht="30" x14ac:dyDescent="0.25">
      <c r="A36" s="354"/>
      <c r="B36" s="355" t="s">
        <v>142</v>
      </c>
      <c r="C36" s="315">
        <v>9</v>
      </c>
      <c r="D36" s="302">
        <v>17108.23</v>
      </c>
      <c r="E36" s="301">
        <f>D36*50/100</f>
        <v>8554.1149999999998</v>
      </c>
      <c r="F36" s="301">
        <f>D36*20/100</f>
        <v>3421.6459999999997</v>
      </c>
      <c r="G36" s="301">
        <f>D36*30/100</f>
        <v>5132.4690000000001</v>
      </c>
      <c r="H36" s="302"/>
      <c r="I36" s="302"/>
      <c r="J36" s="379">
        <f>D36*C36*12</f>
        <v>1847688.84</v>
      </c>
      <c r="K36" s="317">
        <v>15108.23</v>
      </c>
      <c r="L36" s="316">
        <f>D36/K36</f>
        <v>1.1323781806339988</v>
      </c>
      <c r="M36" s="317">
        <f>K36*L36</f>
        <v>17108.23</v>
      </c>
      <c r="O36" s="364"/>
      <c r="P36" s="377"/>
      <c r="Q36" s="322"/>
    </row>
    <row r="37" spans="1:17" ht="15.75" x14ac:dyDescent="0.25">
      <c r="A37" s="352">
        <v>3</v>
      </c>
      <c r="B37" s="353" t="s">
        <v>139</v>
      </c>
      <c r="C37" s="318">
        <f>C38+C39</f>
        <v>88</v>
      </c>
      <c r="D37" s="301"/>
      <c r="E37" s="301"/>
      <c r="F37" s="301"/>
      <c r="G37" s="301"/>
      <c r="H37" s="301"/>
      <c r="I37" s="301"/>
      <c r="J37" s="380">
        <f>J38+J39</f>
        <v>31010455.199999999</v>
      </c>
      <c r="K37" s="320"/>
      <c r="L37" s="319"/>
      <c r="M37" s="320">
        <f t="shared" si="4"/>
        <v>0</v>
      </c>
      <c r="O37" s="55"/>
      <c r="P37" s="84"/>
    </row>
    <row r="38" spans="1:17" s="110" customFormat="1" ht="30" x14ac:dyDescent="0.25">
      <c r="A38" s="354"/>
      <c r="B38" s="355" t="s">
        <v>141</v>
      </c>
      <c r="C38" s="315">
        <v>86</v>
      </c>
      <c r="D38" s="302">
        <v>29677.29</v>
      </c>
      <c r="E38" s="301">
        <f>D38*50/100</f>
        <v>14838.645</v>
      </c>
      <c r="F38" s="301">
        <f>D38*20/100</f>
        <v>5935.4580000000005</v>
      </c>
      <c r="G38" s="301">
        <f>D38*30/100</f>
        <v>8903.1869999999999</v>
      </c>
      <c r="H38" s="302"/>
      <c r="I38" s="302"/>
      <c r="J38" s="302">
        <f>D38*12*C38</f>
        <v>30626963.279999997</v>
      </c>
      <c r="K38" s="317">
        <v>28924.29</v>
      </c>
      <c r="L38" s="316">
        <f t="shared" ref="L38:L39" si="5">D38/K38</f>
        <v>1.0260334825850521</v>
      </c>
      <c r="M38" s="317">
        <f t="shared" si="4"/>
        <v>29677.289999999997</v>
      </c>
      <c r="O38" s="364"/>
      <c r="P38" s="377"/>
    </row>
    <row r="39" spans="1:17" s="110" customFormat="1" ht="30" x14ac:dyDescent="0.25">
      <c r="A39" s="354"/>
      <c r="B39" s="355" t="s">
        <v>142</v>
      </c>
      <c r="C39" s="315">
        <v>2</v>
      </c>
      <c r="D39" s="302">
        <v>15978.83</v>
      </c>
      <c r="E39" s="301">
        <f>D39*50/100</f>
        <v>7989.415</v>
      </c>
      <c r="F39" s="301">
        <f>D39*20/100</f>
        <v>3195.7659999999996</v>
      </c>
      <c r="G39" s="301">
        <f>D39*30/100</f>
        <v>4793.6490000000003</v>
      </c>
      <c r="H39" s="302"/>
      <c r="I39" s="302"/>
      <c r="J39" s="302">
        <f>C39*D39*12</f>
        <v>383491.92</v>
      </c>
      <c r="K39" s="317">
        <v>19973.54</v>
      </c>
      <c r="L39" s="316">
        <f t="shared" si="5"/>
        <v>0.79999989986752473</v>
      </c>
      <c r="M39" s="317">
        <f t="shared" si="4"/>
        <v>15978.83</v>
      </c>
      <c r="O39" s="364"/>
      <c r="P39" s="377"/>
    </row>
    <row r="40" spans="1:17" ht="15.75" x14ac:dyDescent="0.25">
      <c r="A40" s="352">
        <v>4</v>
      </c>
      <c r="B40" s="353" t="s">
        <v>140</v>
      </c>
      <c r="C40" s="318">
        <f>C41+C42</f>
        <v>21</v>
      </c>
      <c r="D40" s="301"/>
      <c r="E40" s="301"/>
      <c r="F40" s="301"/>
      <c r="G40" s="301"/>
      <c r="H40" s="301"/>
      <c r="I40" s="301"/>
      <c r="J40" s="301">
        <f>J41+J42</f>
        <v>7111460.1600000001</v>
      </c>
      <c r="K40" s="320"/>
      <c r="L40" s="319"/>
      <c r="M40" s="320">
        <f t="shared" si="4"/>
        <v>0</v>
      </c>
      <c r="O40" s="364"/>
      <c r="P40" s="84"/>
    </row>
    <row r="41" spans="1:17" s="110" customFormat="1" ht="30" x14ac:dyDescent="0.25">
      <c r="A41" s="354"/>
      <c r="B41" s="355" t="s">
        <v>141</v>
      </c>
      <c r="C41" s="315">
        <v>21</v>
      </c>
      <c r="D41" s="302">
        <v>28220.080000000002</v>
      </c>
      <c r="E41" s="301">
        <f>D41*50/100</f>
        <v>14110.04</v>
      </c>
      <c r="F41" s="301">
        <f>D41*20/100</f>
        <v>5644.0160000000005</v>
      </c>
      <c r="G41" s="301">
        <f>D41*30/100</f>
        <v>8466.0239999999994</v>
      </c>
      <c r="H41" s="302"/>
      <c r="I41" s="302"/>
      <c r="J41" s="302">
        <f>D41*C41*12</f>
        <v>7111460.1600000001</v>
      </c>
      <c r="K41" s="317">
        <v>27071.77</v>
      </c>
      <c r="L41" s="316">
        <f t="shared" ref="L41:L45" si="6">D41/K41</f>
        <v>1.0424172486690011</v>
      </c>
      <c r="M41" s="317">
        <f t="shared" si="4"/>
        <v>28220.080000000005</v>
      </c>
      <c r="O41" s="364"/>
      <c r="P41" s="377"/>
    </row>
    <row r="42" spans="1:17" s="110" customFormat="1" ht="30" x14ac:dyDescent="0.25">
      <c r="A42" s="354"/>
      <c r="B42" s="355" t="s">
        <v>142</v>
      </c>
      <c r="C42" s="315"/>
      <c r="D42" s="302"/>
      <c r="E42" s="302"/>
      <c r="F42" s="302"/>
      <c r="G42" s="302"/>
      <c r="H42" s="302"/>
      <c r="I42" s="302"/>
      <c r="J42" s="302">
        <f>D42*C42*12</f>
        <v>0</v>
      </c>
      <c r="K42" s="317"/>
      <c r="L42" s="321"/>
      <c r="M42" s="317">
        <f t="shared" si="4"/>
        <v>0</v>
      </c>
      <c r="O42" s="364"/>
      <c r="P42" s="377"/>
    </row>
    <row r="43" spans="1:17" ht="15.75" x14ac:dyDescent="0.25">
      <c r="A43" s="352">
        <v>5</v>
      </c>
      <c r="B43" s="353" t="s">
        <v>129</v>
      </c>
      <c r="C43" s="318">
        <f>C44+C45</f>
        <v>84</v>
      </c>
      <c r="D43" s="301"/>
      <c r="E43" s="301"/>
      <c r="F43" s="301"/>
      <c r="G43" s="301"/>
      <c r="H43" s="301"/>
      <c r="I43" s="301"/>
      <c r="J43" s="301">
        <f>J44+J45</f>
        <v>13964729.399999999</v>
      </c>
      <c r="K43" s="320"/>
      <c r="L43" s="319"/>
      <c r="M43" s="320">
        <f t="shared" si="4"/>
        <v>0</v>
      </c>
      <c r="O43" s="364"/>
      <c r="P43" s="84"/>
    </row>
    <row r="44" spans="1:17" s="110" customFormat="1" ht="30" x14ac:dyDescent="0.25">
      <c r="A44" s="354"/>
      <c r="B44" s="355" t="s">
        <v>141</v>
      </c>
      <c r="C44" s="315">
        <v>81</v>
      </c>
      <c r="D44" s="302">
        <v>13574.9</v>
      </c>
      <c r="E44" s="301">
        <f>D44*50/100</f>
        <v>6787.45</v>
      </c>
      <c r="F44" s="301">
        <f>D44*20/100</f>
        <v>2714.98</v>
      </c>
      <c r="G44" s="301">
        <f>D44*30/100</f>
        <v>4072.47</v>
      </c>
      <c r="H44" s="302"/>
      <c r="I44" s="302"/>
      <c r="J44" s="302">
        <f>D44*12*C44</f>
        <v>13194802.799999999</v>
      </c>
      <c r="K44" s="317">
        <v>11378.17</v>
      </c>
      <c r="L44" s="321">
        <f t="shared" si="6"/>
        <v>1.193065317181937</v>
      </c>
      <c r="M44" s="317">
        <f t="shared" si="4"/>
        <v>13574.9</v>
      </c>
      <c r="O44" s="364"/>
      <c r="P44" s="377"/>
    </row>
    <row r="45" spans="1:17" s="110" customFormat="1" ht="30" x14ac:dyDescent="0.25">
      <c r="A45" s="354"/>
      <c r="B45" s="355" t="s">
        <v>142</v>
      </c>
      <c r="C45" s="315">
        <v>3</v>
      </c>
      <c r="D45" s="302">
        <v>21386.85</v>
      </c>
      <c r="E45" s="301">
        <f>D45*50/100</f>
        <v>10693.424999999999</v>
      </c>
      <c r="F45" s="301">
        <f>D45*20/100</f>
        <v>4277.37</v>
      </c>
      <c r="G45" s="301">
        <f>D45*30/100</f>
        <v>6416.0550000000003</v>
      </c>
      <c r="H45" s="302"/>
      <c r="I45" s="302"/>
      <c r="J45" s="302">
        <f>D45*12*C45</f>
        <v>769926.6</v>
      </c>
      <c r="K45" s="317">
        <v>17869.599999999999</v>
      </c>
      <c r="L45" s="321">
        <f t="shared" si="6"/>
        <v>1.1968286923042486</v>
      </c>
      <c r="M45" s="317">
        <f t="shared" si="4"/>
        <v>21386.85</v>
      </c>
      <c r="O45" s="364"/>
      <c r="P45" s="377"/>
    </row>
    <row r="46" spans="1:17" ht="15.75" customHeight="1" x14ac:dyDescent="0.25">
      <c r="A46" s="433" t="s">
        <v>21</v>
      </c>
      <c r="B46" s="433"/>
      <c r="C46" s="356">
        <f>C33+C34+C37+C40+C43</f>
        <v>260</v>
      </c>
      <c r="D46" s="357" t="s">
        <v>103</v>
      </c>
      <c r="E46" s="357" t="s">
        <v>11</v>
      </c>
      <c r="F46" s="357" t="s">
        <v>11</v>
      </c>
      <c r="G46" s="357" t="s">
        <v>11</v>
      </c>
      <c r="H46" s="357" t="s">
        <v>11</v>
      </c>
      <c r="I46" s="357" t="s">
        <v>11</v>
      </c>
      <c r="J46" s="358">
        <f>J33+J34+J37+J40+J43</f>
        <v>87157457.159999996</v>
      </c>
      <c r="K46" s="114" t="s">
        <v>11</v>
      </c>
      <c r="L46" s="115" t="s">
        <v>11</v>
      </c>
      <c r="M46" s="115" t="s">
        <v>11</v>
      </c>
      <c r="O46" s="55"/>
      <c r="P46" s="84"/>
      <c r="Q46" s="55"/>
    </row>
    <row r="47" spans="1:17" x14ac:dyDescent="0.25">
      <c r="A47" s="359"/>
      <c r="B47" s="359"/>
      <c r="C47" s="359"/>
      <c r="D47" s="359"/>
      <c r="E47" s="359"/>
      <c r="F47" s="359"/>
      <c r="G47" s="359"/>
      <c r="H47" s="359"/>
      <c r="I47" s="359"/>
      <c r="J47" s="360"/>
      <c r="K47" s="55"/>
      <c r="O47" s="55"/>
      <c r="P47" s="55"/>
    </row>
    <row r="48" spans="1:17" ht="15.75" x14ac:dyDescent="0.25">
      <c r="A48" s="361" t="s">
        <v>114</v>
      </c>
      <c r="B48" s="359"/>
      <c r="C48" s="359"/>
      <c r="D48" s="359"/>
      <c r="E48" s="359"/>
      <c r="F48" s="359"/>
      <c r="G48" s="359"/>
      <c r="H48" s="359"/>
      <c r="I48" s="359"/>
      <c r="J48" s="359"/>
      <c r="M48" s="310"/>
      <c r="O48" s="310"/>
    </row>
    <row r="49" spans="1:16" ht="15.75" customHeight="1" x14ac:dyDescent="0.25">
      <c r="A49" s="432" t="s">
        <v>97</v>
      </c>
      <c r="B49" s="432"/>
      <c r="C49" s="432"/>
      <c r="D49" s="432"/>
      <c r="E49" s="432"/>
      <c r="F49" s="432"/>
      <c r="G49" s="432"/>
      <c r="H49" s="432"/>
      <c r="I49" s="432"/>
      <c r="J49" s="432"/>
      <c r="M49" s="311"/>
      <c r="O49" s="311"/>
    </row>
    <row r="50" spans="1:16" ht="15.75" x14ac:dyDescent="0.25">
      <c r="A50" s="362"/>
      <c r="B50" s="359"/>
      <c r="C50" s="359"/>
      <c r="D50" s="359"/>
      <c r="E50" s="359"/>
      <c r="F50" s="359"/>
      <c r="G50" s="359"/>
      <c r="H50" s="359"/>
      <c r="I50" s="359"/>
      <c r="J50" s="359"/>
    </row>
    <row r="51" spans="1:16" ht="32.25" customHeight="1" x14ac:dyDescent="0.25">
      <c r="A51" s="429" t="s">
        <v>80</v>
      </c>
      <c r="B51" s="429" t="s">
        <v>81</v>
      </c>
      <c r="C51" s="429" t="s">
        <v>82</v>
      </c>
      <c r="D51" s="429" t="s">
        <v>301</v>
      </c>
      <c r="E51" s="429"/>
      <c r="F51" s="429"/>
      <c r="G51" s="429"/>
      <c r="H51" s="429" t="s">
        <v>83</v>
      </c>
      <c r="I51" s="429" t="s">
        <v>84</v>
      </c>
      <c r="J51" s="429" t="s">
        <v>302</v>
      </c>
      <c r="K51" s="385" t="s">
        <v>466</v>
      </c>
      <c r="L51" s="385" t="s">
        <v>107</v>
      </c>
      <c r="M51" s="385" t="s">
        <v>467</v>
      </c>
    </row>
    <row r="52" spans="1:16" ht="15.75" x14ac:dyDescent="0.25">
      <c r="A52" s="429"/>
      <c r="B52" s="429"/>
      <c r="C52" s="429"/>
      <c r="D52" s="429" t="s">
        <v>10</v>
      </c>
      <c r="E52" s="429" t="s">
        <v>8</v>
      </c>
      <c r="F52" s="429"/>
      <c r="G52" s="429"/>
      <c r="H52" s="429"/>
      <c r="I52" s="429"/>
      <c r="J52" s="429"/>
      <c r="K52" s="385"/>
      <c r="L52" s="385"/>
      <c r="M52" s="385"/>
    </row>
    <row r="53" spans="1:16" ht="47.25" x14ac:dyDescent="0.25">
      <c r="A53" s="429"/>
      <c r="B53" s="429"/>
      <c r="C53" s="429"/>
      <c r="D53" s="429"/>
      <c r="E53" s="363" t="s">
        <v>85</v>
      </c>
      <c r="F53" s="363" t="s">
        <v>86</v>
      </c>
      <c r="G53" s="363" t="s">
        <v>87</v>
      </c>
      <c r="H53" s="429"/>
      <c r="I53" s="429"/>
      <c r="J53" s="429"/>
      <c r="K53" s="385"/>
      <c r="L53" s="385"/>
      <c r="M53" s="385"/>
    </row>
    <row r="54" spans="1:16" ht="15.75" x14ac:dyDescent="0.25">
      <c r="A54" s="363">
        <v>1</v>
      </c>
      <c r="B54" s="363">
        <v>2</v>
      </c>
      <c r="C54" s="363">
        <v>3</v>
      </c>
      <c r="D54" s="363">
        <v>4</v>
      </c>
      <c r="E54" s="363">
        <v>5</v>
      </c>
      <c r="F54" s="363">
        <v>6</v>
      </c>
      <c r="G54" s="363">
        <v>7</v>
      </c>
      <c r="H54" s="363">
        <v>8</v>
      </c>
      <c r="I54" s="363">
        <v>9</v>
      </c>
      <c r="J54" s="363">
        <v>8</v>
      </c>
      <c r="K54" s="209">
        <v>9</v>
      </c>
      <c r="L54" s="209">
        <v>10</v>
      </c>
      <c r="M54" s="209" t="s">
        <v>109</v>
      </c>
    </row>
    <row r="55" spans="1:16" ht="15.75" x14ac:dyDescent="0.25">
      <c r="A55" s="352">
        <v>1</v>
      </c>
      <c r="B55" s="353" t="s">
        <v>72</v>
      </c>
      <c r="C55" s="318">
        <v>9</v>
      </c>
      <c r="D55" s="301">
        <v>5250.34</v>
      </c>
      <c r="E55" s="301"/>
      <c r="F55" s="301"/>
      <c r="G55" s="301">
        <v>5250.34</v>
      </c>
      <c r="H55" s="301"/>
      <c r="I55" s="301"/>
      <c r="J55" s="301">
        <f>C55*12*D55</f>
        <v>567036.72</v>
      </c>
      <c r="K55" s="366">
        <v>7092.19</v>
      </c>
      <c r="L55" s="321">
        <f>D55/K55</f>
        <v>0.74029883576159128</v>
      </c>
      <c r="M55" s="320">
        <f>K55*L55</f>
        <v>5250.34</v>
      </c>
      <c r="P55" s="84"/>
    </row>
    <row r="56" spans="1:16" ht="15.75" x14ac:dyDescent="0.25">
      <c r="A56" s="352">
        <v>2</v>
      </c>
      <c r="B56" s="353" t="s">
        <v>73</v>
      </c>
      <c r="C56" s="318">
        <f>C57+C58</f>
        <v>58</v>
      </c>
      <c r="D56" s="301"/>
      <c r="E56" s="301"/>
      <c r="F56" s="301"/>
      <c r="G56" s="301"/>
      <c r="H56" s="301"/>
      <c r="I56" s="301"/>
      <c r="J56" s="301">
        <f>SUM(J57:J58)</f>
        <v>3057025.1999999997</v>
      </c>
      <c r="K56" s="320"/>
      <c r="L56" s="319"/>
      <c r="M56" s="320">
        <f t="shared" ref="M56:M66" si="7">K56*L56</f>
        <v>0</v>
      </c>
      <c r="P56" s="83"/>
    </row>
    <row r="57" spans="1:16" s="110" customFormat="1" ht="30" x14ac:dyDescent="0.25">
      <c r="A57" s="354"/>
      <c r="B57" s="355" t="s">
        <v>141</v>
      </c>
      <c r="C57" s="315">
        <v>49</v>
      </c>
      <c r="D57" s="302">
        <v>5047.49</v>
      </c>
      <c r="E57" s="302">
        <f>D57*50/100</f>
        <v>2523.7449999999999</v>
      </c>
      <c r="F57" s="302">
        <f>D57*20/100</f>
        <v>1009.4979999999999</v>
      </c>
      <c r="G57" s="302">
        <f>D57*30/100</f>
        <v>1514.2469999999998</v>
      </c>
      <c r="H57" s="302"/>
      <c r="I57" s="302"/>
      <c r="J57" s="302">
        <f>C57*D57*12</f>
        <v>2967924.1199999996</v>
      </c>
      <c r="K57" s="317">
        <v>5751.76</v>
      </c>
      <c r="L57" s="321">
        <f>D57/K57</f>
        <v>0.87755573946061716</v>
      </c>
      <c r="M57" s="317">
        <f t="shared" si="7"/>
        <v>5047.49</v>
      </c>
      <c r="P57" s="377"/>
    </row>
    <row r="58" spans="1:16" s="110" customFormat="1" ht="30" x14ac:dyDescent="0.25">
      <c r="A58" s="354"/>
      <c r="B58" s="355" t="s">
        <v>142</v>
      </c>
      <c r="C58" s="315">
        <v>9</v>
      </c>
      <c r="D58" s="302">
        <v>825.01</v>
      </c>
      <c r="E58" s="302">
        <f>D58*50/100</f>
        <v>412.505</v>
      </c>
      <c r="F58" s="302">
        <f>D58*20/100</f>
        <v>165.00200000000001</v>
      </c>
      <c r="G58" s="302">
        <f>D58*30/100</f>
        <v>247.50299999999999</v>
      </c>
      <c r="H58" s="302"/>
      <c r="I58" s="302"/>
      <c r="J58" s="302">
        <f>D58*C58*12</f>
        <v>89101.08</v>
      </c>
      <c r="K58" s="317">
        <v>825.01</v>
      </c>
      <c r="L58" s="321">
        <f>D58/K58</f>
        <v>1</v>
      </c>
      <c r="M58" s="317">
        <f t="shared" si="7"/>
        <v>825.01</v>
      </c>
      <c r="O58" s="364"/>
      <c r="P58" s="377"/>
    </row>
    <row r="59" spans="1:16" ht="15.75" x14ac:dyDescent="0.25">
      <c r="A59" s="352">
        <v>3</v>
      </c>
      <c r="B59" s="353" t="s">
        <v>139</v>
      </c>
      <c r="C59" s="318">
        <f>C60+C61</f>
        <v>88</v>
      </c>
      <c r="D59" s="301"/>
      <c r="E59" s="302"/>
      <c r="F59" s="302"/>
      <c r="G59" s="302"/>
      <c r="H59" s="301"/>
      <c r="I59" s="301"/>
      <c r="J59" s="301">
        <f>SUM(J60:J61)</f>
        <v>1761360.48</v>
      </c>
      <c r="K59" s="320"/>
      <c r="L59" s="319"/>
      <c r="M59" s="320">
        <f t="shared" si="7"/>
        <v>0</v>
      </c>
      <c r="P59" s="83"/>
    </row>
    <row r="60" spans="1:16" s="110" customFormat="1" ht="30" x14ac:dyDescent="0.25">
      <c r="A60" s="354"/>
      <c r="B60" s="355" t="s">
        <v>141</v>
      </c>
      <c r="C60" s="315">
        <v>86</v>
      </c>
      <c r="D60" s="302">
        <v>1681.84</v>
      </c>
      <c r="E60" s="302">
        <f t="shared" ref="E60:E63" si="8">D60*50/100</f>
        <v>840.92</v>
      </c>
      <c r="F60" s="302">
        <f t="shared" ref="F60:F66" si="9">D60*20/100</f>
        <v>336.36799999999994</v>
      </c>
      <c r="G60" s="302">
        <f>D60*30/100</f>
        <v>504.55199999999996</v>
      </c>
      <c r="H60" s="302"/>
      <c r="I60" s="302"/>
      <c r="J60" s="302">
        <f>D60*C60*12</f>
        <v>1735658.88</v>
      </c>
      <c r="K60" s="317">
        <v>2041.69</v>
      </c>
      <c r="L60" s="321">
        <f>D60/K60</f>
        <v>0.82374895307318929</v>
      </c>
      <c r="M60" s="317">
        <f t="shared" si="7"/>
        <v>1681.84</v>
      </c>
      <c r="P60" s="377"/>
    </row>
    <row r="61" spans="1:16" s="110" customFormat="1" ht="30" x14ac:dyDescent="0.25">
      <c r="A61" s="354"/>
      <c r="B61" s="355" t="s">
        <v>142</v>
      </c>
      <c r="C61" s="315">
        <v>2</v>
      </c>
      <c r="D61" s="302">
        <v>1070.9000000000001</v>
      </c>
      <c r="E61" s="302">
        <f t="shared" si="8"/>
        <v>535.45000000000005</v>
      </c>
      <c r="F61" s="302">
        <f t="shared" si="9"/>
        <v>214.18</v>
      </c>
      <c r="G61" s="302">
        <f t="shared" ref="G61:G66" si="10">D61*30/100</f>
        <v>321.27000000000004</v>
      </c>
      <c r="H61" s="302"/>
      <c r="I61" s="302"/>
      <c r="J61" s="302">
        <f>C61*D61*12</f>
        <v>25701.600000000002</v>
      </c>
      <c r="K61" s="317">
        <v>1338.63</v>
      </c>
      <c r="L61" s="321">
        <f>D61/K61</f>
        <v>0.79999701187034511</v>
      </c>
      <c r="M61" s="317">
        <f t="shared" si="7"/>
        <v>1070.9000000000001</v>
      </c>
      <c r="P61" s="377"/>
    </row>
    <row r="62" spans="1:16" ht="15.75" x14ac:dyDescent="0.25">
      <c r="A62" s="352">
        <v>4</v>
      </c>
      <c r="B62" s="353" t="s">
        <v>140</v>
      </c>
      <c r="C62" s="318">
        <f>C63+C64</f>
        <v>21</v>
      </c>
      <c r="D62" s="301"/>
      <c r="E62" s="302"/>
      <c r="F62" s="302"/>
      <c r="G62" s="302"/>
      <c r="H62" s="301"/>
      <c r="I62" s="301"/>
      <c r="J62" s="301">
        <f>J63+J64</f>
        <v>40078.079999999994</v>
      </c>
      <c r="K62" s="320"/>
      <c r="L62" s="319"/>
      <c r="M62" s="320">
        <f t="shared" si="7"/>
        <v>0</v>
      </c>
      <c r="P62" s="83"/>
    </row>
    <row r="63" spans="1:16" s="110" customFormat="1" ht="30" x14ac:dyDescent="0.25">
      <c r="A63" s="354"/>
      <c r="B63" s="355" t="s">
        <v>141</v>
      </c>
      <c r="C63" s="315">
        <v>21</v>
      </c>
      <c r="D63" s="302">
        <v>159.04</v>
      </c>
      <c r="E63" s="302">
        <f t="shared" si="8"/>
        <v>79.52</v>
      </c>
      <c r="F63" s="302">
        <f t="shared" si="9"/>
        <v>31.807999999999996</v>
      </c>
      <c r="G63" s="302">
        <f t="shared" si="10"/>
        <v>47.711999999999996</v>
      </c>
      <c r="H63" s="302"/>
      <c r="I63" s="302"/>
      <c r="J63" s="302">
        <f>C63*D63*12</f>
        <v>40078.079999999994</v>
      </c>
      <c r="K63" s="317">
        <v>120.78</v>
      </c>
      <c r="L63" s="321">
        <f>D63/K63</f>
        <v>1.3167743003808576</v>
      </c>
      <c r="M63" s="317">
        <f t="shared" si="7"/>
        <v>159.04</v>
      </c>
      <c r="P63" s="377"/>
    </row>
    <row r="64" spans="1:16" s="110" customFormat="1" ht="30" x14ac:dyDescent="0.25">
      <c r="A64" s="354"/>
      <c r="B64" s="355" t="s">
        <v>142</v>
      </c>
      <c r="C64" s="315"/>
      <c r="D64" s="302"/>
      <c r="E64" s="302"/>
      <c r="F64" s="302"/>
      <c r="G64" s="302"/>
      <c r="H64" s="302"/>
      <c r="I64" s="302"/>
      <c r="J64" s="302"/>
      <c r="K64" s="317"/>
      <c r="L64" s="321"/>
      <c r="M64" s="317">
        <f t="shared" si="7"/>
        <v>0</v>
      </c>
      <c r="P64" s="376"/>
    </row>
    <row r="65" spans="1:16" ht="15.75" x14ac:dyDescent="0.25">
      <c r="A65" s="352">
        <v>5</v>
      </c>
      <c r="B65" s="353" t="s">
        <v>129</v>
      </c>
      <c r="C65" s="318">
        <f>C66+C67</f>
        <v>84</v>
      </c>
      <c r="D65" s="301"/>
      <c r="E65" s="301"/>
      <c r="F65" s="302"/>
      <c r="G65" s="302"/>
      <c r="H65" s="301"/>
      <c r="I65" s="301"/>
      <c r="J65" s="301">
        <f>SUM(J66:J67)</f>
        <v>2367717.48</v>
      </c>
      <c r="K65" s="320"/>
      <c r="L65" s="319"/>
      <c r="M65" s="320">
        <f t="shared" si="7"/>
        <v>0</v>
      </c>
      <c r="P65" s="83"/>
    </row>
    <row r="66" spans="1:16" s="110" customFormat="1" ht="30" x14ac:dyDescent="0.25">
      <c r="A66" s="354"/>
      <c r="B66" s="355" t="s">
        <v>141</v>
      </c>
      <c r="C66" s="315">
        <v>81</v>
      </c>
      <c r="D66" s="302">
        <v>2296.2199999999998</v>
      </c>
      <c r="E66" s="302">
        <f>D66*50/100</f>
        <v>1148.1099999999999</v>
      </c>
      <c r="F66" s="302">
        <f t="shared" si="9"/>
        <v>459.24399999999991</v>
      </c>
      <c r="G66" s="302">
        <f t="shared" si="10"/>
        <v>688.86599999999987</v>
      </c>
      <c r="H66" s="302"/>
      <c r="I66" s="302"/>
      <c r="J66" s="302">
        <f>C66*D66*12</f>
        <v>2231925.84</v>
      </c>
      <c r="K66" s="317">
        <v>2019.97</v>
      </c>
      <c r="L66" s="321">
        <f>D66/K66</f>
        <v>1.1367594568236161</v>
      </c>
      <c r="M66" s="317">
        <f t="shared" si="7"/>
        <v>2296.2199999999998</v>
      </c>
      <c r="P66" s="377"/>
    </row>
    <row r="67" spans="1:16" s="110" customFormat="1" ht="30" x14ac:dyDescent="0.25">
      <c r="A67" s="354"/>
      <c r="B67" s="355" t="s">
        <v>142</v>
      </c>
      <c r="C67" s="315">
        <v>3</v>
      </c>
      <c r="D67" s="302">
        <v>3771.99</v>
      </c>
      <c r="E67" s="302"/>
      <c r="F67" s="302"/>
      <c r="G67" s="302">
        <v>3771.99</v>
      </c>
      <c r="H67" s="302"/>
      <c r="I67" s="302"/>
      <c r="J67" s="302">
        <f>C67*D67*12</f>
        <v>135791.63999999998</v>
      </c>
      <c r="K67" s="317">
        <v>3771.99</v>
      </c>
      <c r="L67" s="321">
        <f>D67/K67</f>
        <v>1</v>
      </c>
      <c r="M67" s="317">
        <f>K67*L67</f>
        <v>3771.99</v>
      </c>
      <c r="P67" s="377"/>
    </row>
    <row r="68" spans="1:16" ht="15.75" customHeight="1" x14ac:dyDescent="0.25">
      <c r="A68" s="428" t="s">
        <v>21</v>
      </c>
      <c r="B68" s="428"/>
      <c r="C68" s="111">
        <f>C55+C56+C59+C62+C65</f>
        <v>260</v>
      </c>
      <c r="D68" s="212" t="s">
        <v>103</v>
      </c>
      <c r="E68" s="212" t="s">
        <v>11</v>
      </c>
      <c r="F68" s="212" t="s">
        <v>11</v>
      </c>
      <c r="G68" s="212" t="s">
        <v>11</v>
      </c>
      <c r="H68" s="212" t="s">
        <v>11</v>
      </c>
      <c r="I68" s="212" t="s">
        <v>11</v>
      </c>
      <c r="J68" s="113">
        <f>J55+J56+J59+J62+J65</f>
        <v>7793217.9600000009</v>
      </c>
      <c r="K68" s="114" t="s">
        <v>11</v>
      </c>
      <c r="L68" s="115" t="s">
        <v>11</v>
      </c>
      <c r="M68" s="115" t="s">
        <v>11</v>
      </c>
    </row>
    <row r="69" spans="1:16" x14ac:dyDescent="0.25">
      <c r="P69" s="55"/>
    </row>
    <row r="70" spans="1:16" ht="15.75" hidden="1" x14ac:dyDescent="0.25">
      <c r="A70" s="30" t="s">
        <v>114</v>
      </c>
    </row>
    <row r="71" spans="1:16" ht="15.75" hidden="1" customHeight="1" x14ac:dyDescent="0.25">
      <c r="A71" s="431" t="s">
        <v>108</v>
      </c>
      <c r="B71" s="431"/>
      <c r="C71" s="431"/>
      <c r="D71" s="431"/>
      <c r="E71" s="431"/>
      <c r="F71" s="431"/>
      <c r="G71" s="431"/>
      <c r="H71" s="431"/>
      <c r="I71" s="431"/>
      <c r="J71" s="431"/>
    </row>
    <row r="72" spans="1:16" ht="15.75" hidden="1" x14ac:dyDescent="0.25">
      <c r="A72" s="31"/>
    </row>
    <row r="73" spans="1:16" ht="32.25" hidden="1" customHeight="1" x14ac:dyDescent="0.25">
      <c r="A73" s="427" t="s">
        <v>80</v>
      </c>
      <c r="B73" s="427" t="s">
        <v>81</v>
      </c>
      <c r="C73" s="427" t="s">
        <v>82</v>
      </c>
      <c r="D73" s="427" t="s">
        <v>301</v>
      </c>
      <c r="E73" s="427"/>
      <c r="F73" s="427"/>
      <c r="G73" s="427"/>
      <c r="H73" s="427" t="s">
        <v>83</v>
      </c>
      <c r="I73" s="427" t="s">
        <v>84</v>
      </c>
      <c r="J73" s="427" t="s">
        <v>302</v>
      </c>
      <c r="K73" s="385" t="s">
        <v>299</v>
      </c>
      <c r="L73" s="385" t="s">
        <v>107</v>
      </c>
      <c r="M73" s="385" t="s">
        <v>300</v>
      </c>
    </row>
    <row r="74" spans="1:16" ht="15.75" hidden="1" x14ac:dyDescent="0.25">
      <c r="A74" s="427"/>
      <c r="B74" s="427"/>
      <c r="C74" s="427"/>
      <c r="D74" s="427" t="s">
        <v>10</v>
      </c>
      <c r="E74" s="427" t="s">
        <v>8</v>
      </c>
      <c r="F74" s="427"/>
      <c r="G74" s="427"/>
      <c r="H74" s="427"/>
      <c r="I74" s="427"/>
      <c r="J74" s="427"/>
      <c r="K74" s="385"/>
      <c r="L74" s="385"/>
      <c r="M74" s="385"/>
    </row>
    <row r="75" spans="1:16" ht="47.25" hidden="1" x14ac:dyDescent="0.25">
      <c r="A75" s="427"/>
      <c r="B75" s="427"/>
      <c r="C75" s="427"/>
      <c r="D75" s="427"/>
      <c r="E75" s="211" t="s">
        <v>85</v>
      </c>
      <c r="F75" s="211" t="s">
        <v>86</v>
      </c>
      <c r="G75" s="211" t="s">
        <v>87</v>
      </c>
      <c r="H75" s="427"/>
      <c r="I75" s="427"/>
      <c r="J75" s="427"/>
      <c r="K75" s="385"/>
      <c r="L75" s="385"/>
      <c r="M75" s="385"/>
    </row>
    <row r="76" spans="1:16" ht="15.75" hidden="1" x14ac:dyDescent="0.25">
      <c r="A76" s="211">
        <v>1</v>
      </c>
      <c r="B76" s="211">
        <v>2</v>
      </c>
      <c r="C76" s="211">
        <v>3</v>
      </c>
      <c r="D76" s="211">
        <v>4</v>
      </c>
      <c r="E76" s="211">
        <v>5</v>
      </c>
      <c r="F76" s="211">
        <v>6</v>
      </c>
      <c r="G76" s="211">
        <v>7</v>
      </c>
      <c r="H76" s="211">
        <v>8</v>
      </c>
      <c r="I76" s="211">
        <v>9</v>
      </c>
      <c r="J76" s="211">
        <v>8</v>
      </c>
      <c r="K76" s="209">
        <v>9</v>
      </c>
      <c r="L76" s="209">
        <v>10</v>
      </c>
      <c r="M76" s="209" t="s">
        <v>109</v>
      </c>
    </row>
    <row r="77" spans="1:16" ht="15.75" hidden="1" x14ac:dyDescent="0.25">
      <c r="A77" s="32">
        <v>1</v>
      </c>
      <c r="B77" s="23" t="s">
        <v>72</v>
      </c>
      <c r="C77" s="103"/>
      <c r="D77" s="99"/>
      <c r="E77" s="99"/>
      <c r="F77" s="99"/>
      <c r="G77" s="99"/>
      <c r="H77" s="99"/>
      <c r="I77" s="99"/>
      <c r="J77" s="99"/>
      <c r="K77" s="100"/>
      <c r="L77" s="101"/>
      <c r="M77" s="102">
        <f>K77*L77</f>
        <v>0</v>
      </c>
    </row>
    <row r="78" spans="1:16" ht="15.75" hidden="1" x14ac:dyDescent="0.25">
      <c r="A78" s="32">
        <v>2</v>
      </c>
      <c r="B78" s="23" t="s">
        <v>73</v>
      </c>
      <c r="C78" s="103">
        <f>C79+C80</f>
        <v>0</v>
      </c>
      <c r="D78" s="99"/>
      <c r="E78" s="99"/>
      <c r="F78" s="99"/>
      <c r="G78" s="99"/>
      <c r="H78" s="99"/>
      <c r="I78" s="99"/>
      <c r="J78" s="99">
        <f>J79+J80</f>
        <v>0</v>
      </c>
      <c r="K78" s="102"/>
      <c r="L78" s="101"/>
      <c r="M78" s="102">
        <f t="shared" ref="M78:M89" si="11">K78*L78</f>
        <v>0</v>
      </c>
    </row>
    <row r="79" spans="1:16" s="110" customFormat="1" ht="30" hidden="1" x14ac:dyDescent="0.25">
      <c r="A79" s="108"/>
      <c r="B79" s="109" t="s">
        <v>141</v>
      </c>
      <c r="C79" s="104"/>
      <c r="D79" s="105"/>
      <c r="E79" s="105"/>
      <c r="F79" s="105"/>
      <c r="G79" s="105"/>
      <c r="H79" s="105"/>
      <c r="I79" s="105"/>
      <c r="J79" s="105"/>
      <c r="K79" s="106"/>
      <c r="L79" s="107"/>
      <c r="M79" s="106">
        <f t="shared" si="11"/>
        <v>0</v>
      </c>
    </row>
    <row r="80" spans="1:16" s="110" customFormat="1" ht="30" hidden="1" x14ac:dyDescent="0.25">
      <c r="A80" s="108"/>
      <c r="B80" s="109" t="s">
        <v>142</v>
      </c>
      <c r="C80" s="104"/>
      <c r="D80" s="105"/>
      <c r="E80" s="105"/>
      <c r="F80" s="105"/>
      <c r="G80" s="105"/>
      <c r="H80" s="105"/>
      <c r="I80" s="105"/>
      <c r="J80" s="105"/>
      <c r="K80" s="106"/>
      <c r="L80" s="107"/>
      <c r="M80" s="106">
        <f t="shared" si="11"/>
        <v>0</v>
      </c>
    </row>
    <row r="81" spans="1:13" ht="15.75" hidden="1" x14ac:dyDescent="0.25">
      <c r="A81" s="32">
        <v>3</v>
      </c>
      <c r="B81" s="23" t="s">
        <v>139</v>
      </c>
      <c r="C81" s="103">
        <f>C82+C83</f>
        <v>0</v>
      </c>
      <c r="D81" s="99"/>
      <c r="E81" s="99"/>
      <c r="F81" s="99"/>
      <c r="G81" s="99"/>
      <c r="H81" s="99"/>
      <c r="I81" s="99"/>
      <c r="J81" s="99">
        <f>J82+J83</f>
        <v>0</v>
      </c>
      <c r="K81" s="102"/>
      <c r="L81" s="101"/>
      <c r="M81" s="102">
        <f t="shared" si="11"/>
        <v>0</v>
      </c>
    </row>
    <row r="82" spans="1:13" s="110" customFormat="1" ht="30" hidden="1" x14ac:dyDescent="0.25">
      <c r="A82" s="108"/>
      <c r="B82" s="109" t="s">
        <v>141</v>
      </c>
      <c r="C82" s="104"/>
      <c r="D82" s="105"/>
      <c r="E82" s="105"/>
      <c r="F82" s="105"/>
      <c r="G82" s="105"/>
      <c r="H82" s="105"/>
      <c r="I82" s="105"/>
      <c r="J82" s="105"/>
      <c r="K82" s="106"/>
      <c r="L82" s="107"/>
      <c r="M82" s="106">
        <f t="shared" si="11"/>
        <v>0</v>
      </c>
    </row>
    <row r="83" spans="1:13" s="110" customFormat="1" ht="30" hidden="1" x14ac:dyDescent="0.25">
      <c r="A83" s="108"/>
      <c r="B83" s="109" t="s">
        <v>142</v>
      </c>
      <c r="C83" s="104"/>
      <c r="D83" s="105"/>
      <c r="E83" s="105"/>
      <c r="F83" s="105"/>
      <c r="G83" s="105"/>
      <c r="H83" s="105"/>
      <c r="I83" s="105"/>
      <c r="J83" s="105"/>
      <c r="K83" s="106"/>
      <c r="L83" s="107"/>
      <c r="M83" s="106">
        <f t="shared" si="11"/>
        <v>0</v>
      </c>
    </row>
    <row r="84" spans="1:13" ht="15.75" hidden="1" x14ac:dyDescent="0.25">
      <c r="A84" s="32">
        <v>4</v>
      </c>
      <c r="B84" s="23" t="s">
        <v>140</v>
      </c>
      <c r="C84" s="103">
        <f>C85+C86</f>
        <v>0</v>
      </c>
      <c r="D84" s="99"/>
      <c r="E84" s="99"/>
      <c r="F84" s="99"/>
      <c r="G84" s="99"/>
      <c r="H84" s="99"/>
      <c r="I84" s="99"/>
      <c r="J84" s="99">
        <f>J85+J86</f>
        <v>0</v>
      </c>
      <c r="K84" s="102"/>
      <c r="L84" s="101"/>
      <c r="M84" s="102">
        <f t="shared" si="11"/>
        <v>0</v>
      </c>
    </row>
    <row r="85" spans="1:13" s="110" customFormat="1" ht="30" hidden="1" x14ac:dyDescent="0.25">
      <c r="A85" s="108"/>
      <c r="B85" s="109" t="s">
        <v>141</v>
      </c>
      <c r="C85" s="104"/>
      <c r="D85" s="105"/>
      <c r="E85" s="105"/>
      <c r="F85" s="105"/>
      <c r="G85" s="105"/>
      <c r="H85" s="105"/>
      <c r="I85" s="105"/>
      <c r="J85" s="105"/>
      <c r="K85" s="106"/>
      <c r="L85" s="107"/>
      <c r="M85" s="106">
        <f t="shared" si="11"/>
        <v>0</v>
      </c>
    </row>
    <row r="86" spans="1:13" s="110" customFormat="1" ht="30" hidden="1" x14ac:dyDescent="0.25">
      <c r="A86" s="108"/>
      <c r="B86" s="109" t="s">
        <v>142</v>
      </c>
      <c r="C86" s="104"/>
      <c r="D86" s="105"/>
      <c r="E86" s="105"/>
      <c r="F86" s="105"/>
      <c r="G86" s="105"/>
      <c r="H86" s="105"/>
      <c r="I86" s="105"/>
      <c r="J86" s="105"/>
      <c r="K86" s="106"/>
      <c r="L86" s="107"/>
      <c r="M86" s="106">
        <f t="shared" si="11"/>
        <v>0</v>
      </c>
    </row>
    <row r="87" spans="1:13" ht="15.75" hidden="1" x14ac:dyDescent="0.25">
      <c r="A87" s="32">
        <v>5</v>
      </c>
      <c r="B87" s="23" t="s">
        <v>129</v>
      </c>
      <c r="C87" s="103">
        <f>C88+C89</f>
        <v>0</v>
      </c>
      <c r="D87" s="99"/>
      <c r="E87" s="99"/>
      <c r="F87" s="99"/>
      <c r="G87" s="99"/>
      <c r="H87" s="99"/>
      <c r="I87" s="99"/>
      <c r="J87" s="99">
        <f>J88+J89</f>
        <v>0</v>
      </c>
      <c r="K87" s="102"/>
      <c r="L87" s="101"/>
      <c r="M87" s="102">
        <f t="shared" si="11"/>
        <v>0</v>
      </c>
    </row>
    <row r="88" spans="1:13" s="110" customFormat="1" ht="30" hidden="1" x14ac:dyDescent="0.25">
      <c r="A88" s="108"/>
      <c r="B88" s="109" t="s">
        <v>141</v>
      </c>
      <c r="C88" s="104"/>
      <c r="D88" s="105"/>
      <c r="E88" s="105"/>
      <c r="F88" s="105"/>
      <c r="G88" s="105"/>
      <c r="H88" s="105"/>
      <c r="I88" s="105"/>
      <c r="J88" s="105"/>
      <c r="K88" s="106"/>
      <c r="L88" s="107"/>
      <c r="M88" s="106">
        <f t="shared" si="11"/>
        <v>0</v>
      </c>
    </row>
    <row r="89" spans="1:13" s="110" customFormat="1" ht="30" hidden="1" x14ac:dyDescent="0.25">
      <c r="A89" s="108"/>
      <c r="B89" s="109" t="s">
        <v>142</v>
      </c>
      <c r="C89" s="104"/>
      <c r="D89" s="105"/>
      <c r="E89" s="105"/>
      <c r="F89" s="105"/>
      <c r="G89" s="105"/>
      <c r="H89" s="105"/>
      <c r="I89" s="105"/>
      <c r="J89" s="105"/>
      <c r="K89" s="106"/>
      <c r="L89" s="107"/>
      <c r="M89" s="106">
        <f t="shared" si="11"/>
        <v>0</v>
      </c>
    </row>
    <row r="90" spans="1:13" ht="15.75" hidden="1" customHeight="1" x14ac:dyDescent="0.25">
      <c r="A90" s="428" t="s">
        <v>21</v>
      </c>
      <c r="B90" s="428"/>
      <c r="C90" s="111">
        <f>C77+C78+C81+C84+C87</f>
        <v>0</v>
      </c>
      <c r="D90" s="212" t="s">
        <v>103</v>
      </c>
      <c r="E90" s="212" t="s">
        <v>11</v>
      </c>
      <c r="F90" s="212" t="s">
        <v>11</v>
      </c>
      <c r="G90" s="212" t="s">
        <v>11</v>
      </c>
      <c r="H90" s="212" t="s">
        <v>11</v>
      </c>
      <c r="I90" s="212" t="s">
        <v>11</v>
      </c>
      <c r="J90" s="113">
        <f>J77+J78+J81+J84+J87</f>
        <v>0</v>
      </c>
      <c r="K90" s="114" t="s">
        <v>11</v>
      </c>
      <c r="L90" s="115" t="s">
        <v>11</v>
      </c>
      <c r="M90" s="115" t="s">
        <v>11</v>
      </c>
    </row>
    <row r="92" spans="1:13" x14ac:dyDescent="0.25">
      <c r="J92" s="55"/>
    </row>
  </sheetData>
  <mergeCells count="58">
    <mergeCell ref="L7:L9"/>
    <mergeCell ref="M7:M9"/>
    <mergeCell ref="L29:L31"/>
    <mergeCell ref="M29:M31"/>
    <mergeCell ref="M51:M53"/>
    <mergeCell ref="A2:J2"/>
    <mergeCell ref="A3:J3"/>
    <mergeCell ref="A7:A9"/>
    <mergeCell ref="B7:B9"/>
    <mergeCell ref="C7:C9"/>
    <mergeCell ref="D7:G7"/>
    <mergeCell ref="H7:H9"/>
    <mergeCell ref="I7:I9"/>
    <mergeCell ref="A5:E5"/>
    <mergeCell ref="K3:M3"/>
    <mergeCell ref="A71:J71"/>
    <mergeCell ref="A49:J49"/>
    <mergeCell ref="A51:A53"/>
    <mergeCell ref="B51:B53"/>
    <mergeCell ref="C51:C53"/>
    <mergeCell ref="D51:G51"/>
    <mergeCell ref="J7:J9"/>
    <mergeCell ref="D8:D9"/>
    <mergeCell ref="E8:G8"/>
    <mergeCell ref="A24:B24"/>
    <mergeCell ref="A29:A31"/>
    <mergeCell ref="B29:B31"/>
    <mergeCell ref="C29:C31"/>
    <mergeCell ref="A46:B46"/>
    <mergeCell ref="K7:K9"/>
    <mergeCell ref="D29:G29"/>
    <mergeCell ref="H29:H31"/>
    <mergeCell ref="I29:I31"/>
    <mergeCell ref="J29:J31"/>
    <mergeCell ref="K29:K31"/>
    <mergeCell ref="D30:D31"/>
    <mergeCell ref="E30:G30"/>
    <mergeCell ref="H51:H53"/>
    <mergeCell ref="I51:I53"/>
    <mergeCell ref="J51:J53"/>
    <mergeCell ref="K51:K53"/>
    <mergeCell ref="L51:L53"/>
    <mergeCell ref="D52:D53"/>
    <mergeCell ref="E52:G52"/>
    <mergeCell ref="A68:B68"/>
    <mergeCell ref="A73:A75"/>
    <mergeCell ref="B73:B75"/>
    <mergeCell ref="C73:C75"/>
    <mergeCell ref="D73:G73"/>
    <mergeCell ref="M73:M75"/>
    <mergeCell ref="D74:D75"/>
    <mergeCell ref="E74:G74"/>
    <mergeCell ref="A90:B90"/>
    <mergeCell ref="H73:H75"/>
    <mergeCell ref="I73:I75"/>
    <mergeCell ref="J73:J75"/>
    <mergeCell ref="K73:K75"/>
    <mergeCell ref="L73:L75"/>
  </mergeCells>
  <pageMargins left="0.78740157480314965" right="0.19685039370078741" top="0.19685039370078741" bottom="0.19685039370078741" header="0.31496062992125984" footer="0.31496062992125984"/>
  <pageSetup paperSize="9" scale="52" fitToHeight="5" orientation="portrait" r:id="rId1"/>
  <rowBreaks count="1" manualBreakCount="1">
    <brk id="68"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68"/>
  <sheetViews>
    <sheetView zoomScale="75" zoomScaleNormal="75" workbookViewId="0">
      <selection activeCell="A51" sqref="A51:M53"/>
    </sheetView>
  </sheetViews>
  <sheetFormatPr defaultRowHeight="15" x14ac:dyDescent="0.25"/>
  <cols>
    <col min="1" max="1" width="6.140625" customWidth="1"/>
    <col min="2" max="2" width="17.7109375" customWidth="1"/>
    <col min="3" max="3" width="17.140625" customWidth="1"/>
    <col min="4" max="4" width="13.140625" bestFit="1" customWidth="1"/>
    <col min="5" max="5" width="17.28515625" customWidth="1"/>
    <col min="6" max="6" width="17" customWidth="1"/>
    <col min="7" max="7" width="15.85546875" customWidth="1"/>
    <col min="8" max="8" width="17.85546875" hidden="1" customWidth="1"/>
    <col min="9" max="9" width="12.140625" hidden="1" customWidth="1"/>
    <col min="10" max="10" width="21.7109375" customWidth="1"/>
    <col min="11" max="11" width="13.7109375" customWidth="1"/>
    <col min="12" max="12" width="10.140625" customWidth="1"/>
    <col min="13" max="13" width="13.140625" customWidth="1"/>
  </cols>
  <sheetData>
    <row r="2" spans="1:13" ht="15.75" x14ac:dyDescent="0.25">
      <c r="A2" s="423" t="s">
        <v>79</v>
      </c>
      <c r="B2" s="423"/>
      <c r="C2" s="423"/>
      <c r="D2" s="423"/>
      <c r="E2" s="423"/>
      <c r="F2" s="423"/>
      <c r="G2" s="423"/>
      <c r="H2" s="423"/>
      <c r="I2" s="423"/>
      <c r="J2" s="423"/>
    </row>
    <row r="3" spans="1:13" ht="15.75" x14ac:dyDescent="0.25">
      <c r="A3" s="423" t="s">
        <v>98</v>
      </c>
      <c r="B3" s="423"/>
      <c r="C3" s="423"/>
      <c r="D3" s="423"/>
      <c r="E3" s="423"/>
      <c r="F3" s="423"/>
      <c r="G3" s="423"/>
      <c r="H3" s="423"/>
      <c r="I3" s="423"/>
      <c r="J3" s="423"/>
      <c r="K3" s="430"/>
      <c r="L3" s="430"/>
      <c r="M3" s="430"/>
    </row>
    <row r="4" spans="1:13" ht="15.75" x14ac:dyDescent="0.25">
      <c r="A4" s="30" t="s">
        <v>114</v>
      </c>
    </row>
    <row r="5" spans="1:13" ht="15.75" x14ac:dyDescent="0.25">
      <c r="A5" s="434" t="s">
        <v>93</v>
      </c>
      <c r="B5" s="434"/>
      <c r="C5" s="434"/>
      <c r="D5" s="434"/>
      <c r="E5" s="434"/>
    </row>
    <row r="6" spans="1:13" ht="15.75" x14ac:dyDescent="0.25">
      <c r="A6" s="52"/>
      <c r="B6" s="52"/>
      <c r="C6" s="52"/>
      <c r="D6" s="52"/>
      <c r="E6" s="52"/>
    </row>
    <row r="7" spans="1:13" ht="15.75" customHeight="1" x14ac:dyDescent="0.25">
      <c r="A7" s="427" t="s">
        <v>80</v>
      </c>
      <c r="B7" s="427" t="s">
        <v>81</v>
      </c>
      <c r="C7" s="427" t="s">
        <v>82</v>
      </c>
      <c r="D7" s="427" t="s">
        <v>301</v>
      </c>
      <c r="E7" s="427"/>
      <c r="F7" s="427"/>
      <c r="G7" s="427"/>
      <c r="H7" s="427" t="s">
        <v>83</v>
      </c>
      <c r="I7" s="427" t="s">
        <v>84</v>
      </c>
      <c r="J7" s="427" t="s">
        <v>302</v>
      </c>
      <c r="K7" s="385" t="s">
        <v>299</v>
      </c>
      <c r="L7" s="385" t="s">
        <v>107</v>
      </c>
      <c r="M7" s="385" t="s">
        <v>300</v>
      </c>
    </row>
    <row r="8" spans="1:13" ht="15.75" x14ac:dyDescent="0.25">
      <c r="A8" s="427"/>
      <c r="B8" s="427"/>
      <c r="C8" s="427"/>
      <c r="D8" s="427" t="s">
        <v>10</v>
      </c>
      <c r="E8" s="427" t="s">
        <v>8</v>
      </c>
      <c r="F8" s="427"/>
      <c r="G8" s="427"/>
      <c r="H8" s="427"/>
      <c r="I8" s="427"/>
      <c r="J8" s="427"/>
      <c r="K8" s="385"/>
      <c r="L8" s="385"/>
      <c r="M8" s="385"/>
    </row>
    <row r="9" spans="1:13" ht="47.25" x14ac:dyDescent="0.25">
      <c r="A9" s="427"/>
      <c r="B9" s="427"/>
      <c r="C9" s="427"/>
      <c r="D9" s="427"/>
      <c r="E9" s="211" t="s">
        <v>85</v>
      </c>
      <c r="F9" s="211" t="s">
        <v>86</v>
      </c>
      <c r="G9" s="211" t="s">
        <v>87</v>
      </c>
      <c r="H9" s="427"/>
      <c r="I9" s="427"/>
      <c r="J9" s="427"/>
      <c r="K9" s="385"/>
      <c r="L9" s="385"/>
      <c r="M9" s="385"/>
    </row>
    <row r="10" spans="1:13" ht="15.75" x14ac:dyDescent="0.25">
      <c r="A10" s="93">
        <v>1</v>
      </c>
      <c r="B10" s="93">
        <v>2</v>
      </c>
      <c r="C10" s="93">
        <v>3</v>
      </c>
      <c r="D10" s="93">
        <v>4</v>
      </c>
      <c r="E10" s="93">
        <v>5</v>
      </c>
      <c r="F10" s="93">
        <v>6</v>
      </c>
      <c r="G10" s="93">
        <v>7</v>
      </c>
      <c r="H10" s="93">
        <v>8</v>
      </c>
      <c r="I10" s="93">
        <v>9</v>
      </c>
      <c r="J10" s="93">
        <v>8</v>
      </c>
      <c r="K10" s="92">
        <v>9</v>
      </c>
      <c r="L10" s="92">
        <v>10</v>
      </c>
      <c r="M10" s="92" t="s">
        <v>109</v>
      </c>
    </row>
    <row r="11" spans="1:13" ht="15.75" x14ac:dyDescent="0.25">
      <c r="A11" s="32">
        <v>1</v>
      </c>
      <c r="B11" s="23" t="s">
        <v>72</v>
      </c>
      <c r="C11" s="103"/>
      <c r="D11" s="99"/>
      <c r="E11" s="99"/>
      <c r="F11" s="99"/>
      <c r="G11" s="99"/>
      <c r="H11" s="99"/>
      <c r="I11" s="99"/>
      <c r="J11" s="99"/>
      <c r="K11" s="100"/>
      <c r="L11" s="101"/>
      <c r="M11" s="102">
        <f>K11*L11</f>
        <v>0</v>
      </c>
    </row>
    <row r="12" spans="1:13" ht="15.75" x14ac:dyDescent="0.25">
      <c r="A12" s="32">
        <v>2</v>
      </c>
      <c r="B12" s="23" t="s">
        <v>126</v>
      </c>
      <c r="C12" s="103">
        <f>C13+C14</f>
        <v>0</v>
      </c>
      <c r="D12" s="99"/>
      <c r="E12" s="99"/>
      <c r="F12" s="99"/>
      <c r="G12" s="99"/>
      <c r="H12" s="99"/>
      <c r="I12" s="99"/>
      <c r="J12" s="99">
        <f>J13+J14</f>
        <v>0</v>
      </c>
      <c r="K12" s="102"/>
      <c r="L12" s="101"/>
      <c r="M12" s="102">
        <f t="shared" ref="M12:M23" si="0">K12*L12</f>
        <v>0</v>
      </c>
    </row>
    <row r="13" spans="1:13" ht="30" x14ac:dyDescent="0.25">
      <c r="A13" s="108"/>
      <c r="B13" s="109" t="s">
        <v>141</v>
      </c>
      <c r="C13" s="104"/>
      <c r="D13" s="105"/>
      <c r="E13" s="105"/>
      <c r="F13" s="105"/>
      <c r="G13" s="105"/>
      <c r="H13" s="105"/>
      <c r="I13" s="105"/>
      <c r="J13" s="105"/>
      <c r="K13" s="106"/>
      <c r="L13" s="107"/>
      <c r="M13" s="106">
        <f t="shared" si="0"/>
        <v>0</v>
      </c>
    </row>
    <row r="14" spans="1:13" ht="30" x14ac:dyDescent="0.25">
      <c r="A14" s="108"/>
      <c r="B14" s="109" t="s">
        <v>142</v>
      </c>
      <c r="C14" s="104"/>
      <c r="D14" s="105"/>
      <c r="E14" s="105"/>
      <c r="F14" s="105"/>
      <c r="G14" s="105"/>
      <c r="H14" s="105"/>
      <c r="I14" s="105"/>
      <c r="J14" s="105"/>
      <c r="K14" s="106"/>
      <c r="L14" s="107"/>
      <c r="M14" s="106">
        <f t="shared" si="0"/>
        <v>0</v>
      </c>
    </row>
    <row r="15" spans="1:13" ht="45" x14ac:dyDescent="0.25">
      <c r="A15" s="32">
        <v>3</v>
      </c>
      <c r="B15" s="23" t="s">
        <v>127</v>
      </c>
      <c r="C15" s="103"/>
      <c r="D15" s="99"/>
      <c r="E15" s="99"/>
      <c r="F15" s="99"/>
      <c r="G15" s="99"/>
      <c r="H15" s="99"/>
      <c r="I15" s="99"/>
      <c r="J15" s="99">
        <f>J16+J17</f>
        <v>0</v>
      </c>
      <c r="K15" s="102"/>
      <c r="L15" s="101"/>
      <c r="M15" s="102">
        <f t="shared" si="0"/>
        <v>0</v>
      </c>
    </row>
    <row r="16" spans="1:13" ht="30" x14ac:dyDescent="0.25">
      <c r="A16" s="108"/>
      <c r="B16" s="109" t="s">
        <v>141</v>
      </c>
      <c r="C16" s="104"/>
      <c r="D16" s="105"/>
      <c r="E16" s="105"/>
      <c r="F16" s="105"/>
      <c r="G16" s="105"/>
      <c r="H16" s="105"/>
      <c r="I16" s="105"/>
      <c r="J16" s="105"/>
      <c r="K16" s="106"/>
      <c r="L16" s="107"/>
      <c r="M16" s="106">
        <f t="shared" si="0"/>
        <v>0</v>
      </c>
    </row>
    <row r="17" spans="1:13" ht="30" x14ac:dyDescent="0.25">
      <c r="A17" s="108"/>
      <c r="B17" s="109" t="s">
        <v>142</v>
      </c>
      <c r="C17" s="104"/>
      <c r="D17" s="105"/>
      <c r="E17" s="105"/>
      <c r="F17" s="105"/>
      <c r="G17" s="105"/>
      <c r="H17" s="105"/>
      <c r="I17" s="105"/>
      <c r="J17" s="105"/>
      <c r="K17" s="106"/>
      <c r="L17" s="107"/>
      <c r="M17" s="106">
        <f t="shared" si="0"/>
        <v>0</v>
      </c>
    </row>
    <row r="18" spans="1:13" ht="45" x14ac:dyDescent="0.25">
      <c r="A18" s="32">
        <v>4</v>
      </c>
      <c r="B18" s="23" t="s">
        <v>128</v>
      </c>
      <c r="C18" s="103"/>
      <c r="D18" s="99"/>
      <c r="E18" s="99"/>
      <c r="F18" s="99"/>
      <c r="G18" s="99"/>
      <c r="H18" s="99"/>
      <c r="I18" s="99"/>
      <c r="J18" s="99">
        <f>J19+J20</f>
        <v>0</v>
      </c>
      <c r="K18" s="102"/>
      <c r="L18" s="101"/>
      <c r="M18" s="102">
        <f t="shared" si="0"/>
        <v>0</v>
      </c>
    </row>
    <row r="19" spans="1:13" ht="30" x14ac:dyDescent="0.25">
      <c r="A19" s="108"/>
      <c r="B19" s="109" t="s">
        <v>141</v>
      </c>
      <c r="C19" s="104"/>
      <c r="D19" s="105"/>
      <c r="E19" s="105"/>
      <c r="F19" s="105"/>
      <c r="G19" s="105"/>
      <c r="H19" s="105"/>
      <c r="I19" s="105"/>
      <c r="J19" s="105"/>
      <c r="K19" s="106"/>
      <c r="L19" s="107"/>
      <c r="M19" s="106">
        <f t="shared" si="0"/>
        <v>0</v>
      </c>
    </row>
    <row r="20" spans="1:13" ht="30" x14ac:dyDescent="0.25">
      <c r="A20" s="108"/>
      <c r="B20" s="109" t="s">
        <v>142</v>
      </c>
      <c r="C20" s="104"/>
      <c r="D20" s="105"/>
      <c r="E20" s="105"/>
      <c r="F20" s="105"/>
      <c r="G20" s="105"/>
      <c r="H20" s="105"/>
      <c r="I20" s="105"/>
      <c r="J20" s="105"/>
      <c r="K20" s="106"/>
      <c r="L20" s="107"/>
      <c r="M20" s="106">
        <f t="shared" si="0"/>
        <v>0</v>
      </c>
    </row>
    <row r="21" spans="1:13" ht="15.75" customHeight="1" x14ac:dyDescent="0.25">
      <c r="A21" s="32">
        <v>5</v>
      </c>
      <c r="B21" s="23" t="s">
        <v>129</v>
      </c>
      <c r="C21" s="103"/>
      <c r="D21" s="99"/>
      <c r="E21" s="99"/>
      <c r="F21" s="99"/>
      <c r="G21" s="99"/>
      <c r="H21" s="99"/>
      <c r="I21" s="99"/>
      <c r="J21" s="99">
        <f>J22+J23</f>
        <v>0</v>
      </c>
      <c r="K21" s="102"/>
      <c r="L21" s="101"/>
      <c r="M21" s="102">
        <f t="shared" si="0"/>
        <v>0</v>
      </c>
    </row>
    <row r="22" spans="1:13" ht="30" x14ac:dyDescent="0.25">
      <c r="A22" s="108"/>
      <c r="B22" s="109" t="s">
        <v>141</v>
      </c>
      <c r="C22" s="104"/>
      <c r="D22" s="105"/>
      <c r="E22" s="105"/>
      <c r="F22" s="105"/>
      <c r="G22" s="105"/>
      <c r="H22" s="105"/>
      <c r="I22" s="105"/>
      <c r="J22" s="105"/>
      <c r="K22" s="106"/>
      <c r="L22" s="107"/>
      <c r="M22" s="106">
        <f t="shared" si="0"/>
        <v>0</v>
      </c>
    </row>
    <row r="23" spans="1:13" ht="30" x14ac:dyDescent="0.25">
      <c r="A23" s="108"/>
      <c r="B23" s="109" t="s">
        <v>142</v>
      </c>
      <c r="C23" s="104"/>
      <c r="D23" s="105"/>
      <c r="E23" s="105"/>
      <c r="F23" s="105"/>
      <c r="G23" s="105"/>
      <c r="H23" s="105"/>
      <c r="I23" s="105"/>
      <c r="J23" s="105"/>
      <c r="K23" s="106"/>
      <c r="L23" s="107"/>
      <c r="M23" s="106">
        <f t="shared" si="0"/>
        <v>0</v>
      </c>
    </row>
    <row r="24" spans="1:13" ht="15.75" x14ac:dyDescent="0.25">
      <c r="A24" s="428" t="s">
        <v>21</v>
      </c>
      <c r="B24" s="428"/>
      <c r="C24" s="111">
        <f>C11+C12+C15+C18+C21</f>
        <v>0</v>
      </c>
      <c r="D24" s="112" t="s">
        <v>103</v>
      </c>
      <c r="E24" s="112" t="s">
        <v>11</v>
      </c>
      <c r="F24" s="112" t="s">
        <v>11</v>
      </c>
      <c r="G24" s="112" t="s">
        <v>11</v>
      </c>
      <c r="H24" s="112" t="s">
        <v>11</v>
      </c>
      <c r="I24" s="112" t="s">
        <v>11</v>
      </c>
      <c r="J24" s="113">
        <f>J11+J12+J15+J18+J21</f>
        <v>0</v>
      </c>
      <c r="K24" s="114" t="s">
        <v>11</v>
      </c>
      <c r="L24" s="115" t="s">
        <v>11</v>
      </c>
      <c r="M24" s="115" t="s">
        <v>11</v>
      </c>
    </row>
    <row r="25" spans="1:13" ht="15.75" x14ac:dyDescent="0.25">
      <c r="A25" s="116"/>
      <c r="B25" s="116"/>
      <c r="C25" s="117"/>
      <c r="D25" s="116"/>
      <c r="E25" s="116"/>
      <c r="F25" s="116"/>
      <c r="G25" s="116"/>
      <c r="H25" s="116"/>
      <c r="I25" s="116"/>
      <c r="J25" s="118"/>
      <c r="K25" s="119"/>
      <c r="L25" s="120"/>
      <c r="M25" s="120"/>
    </row>
    <row r="26" spans="1:13" ht="15.75" x14ac:dyDescent="0.25">
      <c r="A26" s="30" t="s">
        <v>114</v>
      </c>
    </row>
    <row r="27" spans="1:13" ht="15.75" customHeight="1" x14ac:dyDescent="0.25">
      <c r="A27" s="431" t="s">
        <v>97</v>
      </c>
      <c r="B27" s="431"/>
      <c r="C27" s="431"/>
      <c r="D27" s="431"/>
      <c r="E27" s="431"/>
      <c r="F27" s="431"/>
      <c r="G27" s="431"/>
      <c r="H27" s="431"/>
      <c r="I27" s="431"/>
      <c r="J27" s="431"/>
    </row>
    <row r="28" spans="1:13" ht="15.75" x14ac:dyDescent="0.25">
      <c r="A28" s="31"/>
    </row>
    <row r="29" spans="1:13" ht="15.75" customHeight="1" x14ac:dyDescent="0.25">
      <c r="A29" s="427" t="s">
        <v>80</v>
      </c>
      <c r="B29" s="427" t="s">
        <v>81</v>
      </c>
      <c r="C29" s="427" t="s">
        <v>82</v>
      </c>
      <c r="D29" s="427" t="s">
        <v>301</v>
      </c>
      <c r="E29" s="427"/>
      <c r="F29" s="427"/>
      <c r="G29" s="427"/>
      <c r="H29" s="427" t="s">
        <v>83</v>
      </c>
      <c r="I29" s="427" t="s">
        <v>84</v>
      </c>
      <c r="J29" s="427" t="s">
        <v>302</v>
      </c>
      <c r="K29" s="385" t="s">
        <v>299</v>
      </c>
      <c r="L29" s="385" t="s">
        <v>107</v>
      </c>
      <c r="M29" s="385" t="s">
        <v>300</v>
      </c>
    </row>
    <row r="30" spans="1:13" ht="15.75" x14ac:dyDescent="0.25">
      <c r="A30" s="427"/>
      <c r="B30" s="427"/>
      <c r="C30" s="427"/>
      <c r="D30" s="427" t="s">
        <v>10</v>
      </c>
      <c r="E30" s="427" t="s">
        <v>8</v>
      </c>
      <c r="F30" s="427"/>
      <c r="G30" s="427"/>
      <c r="H30" s="427"/>
      <c r="I30" s="427"/>
      <c r="J30" s="427"/>
      <c r="K30" s="385"/>
      <c r="L30" s="385"/>
      <c r="M30" s="385"/>
    </row>
    <row r="31" spans="1:13" ht="47.25" x14ac:dyDescent="0.25">
      <c r="A31" s="427"/>
      <c r="B31" s="427"/>
      <c r="C31" s="427"/>
      <c r="D31" s="427"/>
      <c r="E31" s="211" t="s">
        <v>85</v>
      </c>
      <c r="F31" s="211" t="s">
        <v>86</v>
      </c>
      <c r="G31" s="211" t="s">
        <v>87</v>
      </c>
      <c r="H31" s="427"/>
      <c r="I31" s="427"/>
      <c r="J31" s="427"/>
      <c r="K31" s="385"/>
      <c r="L31" s="385"/>
      <c r="M31" s="385"/>
    </row>
    <row r="32" spans="1:13" ht="15.75" x14ac:dyDescent="0.25">
      <c r="A32" s="93">
        <v>1</v>
      </c>
      <c r="B32" s="93">
        <v>2</v>
      </c>
      <c r="C32" s="93">
        <v>3</v>
      </c>
      <c r="D32" s="93">
        <v>4</v>
      </c>
      <c r="E32" s="93">
        <v>5</v>
      </c>
      <c r="F32" s="93">
        <v>6</v>
      </c>
      <c r="G32" s="93">
        <v>7</v>
      </c>
      <c r="H32" s="93">
        <v>8</v>
      </c>
      <c r="I32" s="93">
        <v>9</v>
      </c>
      <c r="J32" s="93">
        <v>8</v>
      </c>
      <c r="K32" s="92">
        <v>9</v>
      </c>
      <c r="L32" s="92">
        <v>10</v>
      </c>
      <c r="M32" s="92" t="s">
        <v>109</v>
      </c>
    </row>
    <row r="33" spans="1:13" ht="15.75" x14ac:dyDescent="0.25">
      <c r="A33" s="32">
        <v>1</v>
      </c>
      <c r="B33" s="23" t="s">
        <v>72</v>
      </c>
      <c r="C33" s="103"/>
      <c r="D33" s="99"/>
      <c r="E33" s="99"/>
      <c r="F33" s="99"/>
      <c r="G33" s="99"/>
      <c r="H33" s="99"/>
      <c r="I33" s="99"/>
      <c r="J33" s="99"/>
      <c r="K33" s="100"/>
      <c r="L33" s="101"/>
      <c r="M33" s="102">
        <f>K33*L33</f>
        <v>0</v>
      </c>
    </row>
    <row r="34" spans="1:13" ht="15.75" x14ac:dyDescent="0.25">
      <c r="A34" s="32">
        <v>2</v>
      </c>
      <c r="B34" s="23" t="s">
        <v>126</v>
      </c>
      <c r="C34" s="103">
        <f>C35+C36</f>
        <v>0</v>
      </c>
      <c r="D34" s="99"/>
      <c r="E34" s="99"/>
      <c r="F34" s="99"/>
      <c r="G34" s="99"/>
      <c r="H34" s="99"/>
      <c r="I34" s="99"/>
      <c r="J34" s="99">
        <f>J35+J36</f>
        <v>0</v>
      </c>
      <c r="K34" s="102"/>
      <c r="L34" s="101"/>
      <c r="M34" s="102">
        <f t="shared" ref="M34:M45" si="1">K34*L34</f>
        <v>0</v>
      </c>
    </row>
    <row r="35" spans="1:13" ht="30" x14ac:dyDescent="0.25">
      <c r="A35" s="108"/>
      <c r="B35" s="109" t="s">
        <v>141</v>
      </c>
      <c r="C35" s="104"/>
      <c r="D35" s="105"/>
      <c r="E35" s="105"/>
      <c r="F35" s="105"/>
      <c r="G35" s="105"/>
      <c r="H35" s="105"/>
      <c r="I35" s="105"/>
      <c r="J35" s="105"/>
      <c r="K35" s="106"/>
      <c r="L35" s="107"/>
      <c r="M35" s="106">
        <f t="shared" si="1"/>
        <v>0</v>
      </c>
    </row>
    <row r="36" spans="1:13" ht="30" x14ac:dyDescent="0.25">
      <c r="A36" s="108"/>
      <c r="B36" s="109" t="s">
        <v>142</v>
      </c>
      <c r="C36" s="104"/>
      <c r="D36" s="105"/>
      <c r="E36" s="105"/>
      <c r="F36" s="105"/>
      <c r="G36" s="105"/>
      <c r="H36" s="105"/>
      <c r="I36" s="105"/>
      <c r="J36" s="105"/>
      <c r="K36" s="106"/>
      <c r="L36" s="107"/>
      <c r="M36" s="106">
        <f t="shared" si="1"/>
        <v>0</v>
      </c>
    </row>
    <row r="37" spans="1:13" ht="45" x14ac:dyDescent="0.25">
      <c r="A37" s="32">
        <v>3</v>
      </c>
      <c r="B37" s="23" t="s">
        <v>127</v>
      </c>
      <c r="C37" s="103"/>
      <c r="D37" s="99"/>
      <c r="E37" s="99"/>
      <c r="F37" s="99"/>
      <c r="G37" s="99"/>
      <c r="H37" s="99"/>
      <c r="I37" s="99"/>
      <c r="J37" s="99">
        <f>J38+J39</f>
        <v>0</v>
      </c>
      <c r="K37" s="102"/>
      <c r="L37" s="101"/>
      <c r="M37" s="102">
        <f t="shared" si="1"/>
        <v>0</v>
      </c>
    </row>
    <row r="38" spans="1:13" ht="30" x14ac:dyDescent="0.25">
      <c r="A38" s="108"/>
      <c r="B38" s="109" t="s">
        <v>141</v>
      </c>
      <c r="C38" s="104"/>
      <c r="D38" s="105"/>
      <c r="E38" s="105"/>
      <c r="F38" s="105"/>
      <c r="G38" s="105"/>
      <c r="H38" s="105"/>
      <c r="I38" s="105"/>
      <c r="J38" s="105"/>
      <c r="K38" s="106"/>
      <c r="L38" s="107"/>
      <c r="M38" s="106">
        <f t="shared" si="1"/>
        <v>0</v>
      </c>
    </row>
    <row r="39" spans="1:13" ht="30" x14ac:dyDescent="0.25">
      <c r="A39" s="108"/>
      <c r="B39" s="109" t="s">
        <v>142</v>
      </c>
      <c r="C39" s="104"/>
      <c r="D39" s="105"/>
      <c r="E39" s="105"/>
      <c r="F39" s="105"/>
      <c r="G39" s="105"/>
      <c r="H39" s="105"/>
      <c r="I39" s="105"/>
      <c r="J39" s="105"/>
      <c r="K39" s="106"/>
      <c r="L39" s="107"/>
      <c r="M39" s="106">
        <f t="shared" si="1"/>
        <v>0</v>
      </c>
    </row>
    <row r="40" spans="1:13" ht="45" x14ac:dyDescent="0.25">
      <c r="A40" s="32">
        <v>4</v>
      </c>
      <c r="B40" s="23" t="s">
        <v>128</v>
      </c>
      <c r="C40" s="103"/>
      <c r="D40" s="99"/>
      <c r="E40" s="99"/>
      <c r="F40" s="99"/>
      <c r="G40" s="99"/>
      <c r="H40" s="99"/>
      <c r="I40" s="99"/>
      <c r="J40" s="99">
        <f>J41+J42</f>
        <v>0</v>
      </c>
      <c r="K40" s="102"/>
      <c r="L40" s="101"/>
      <c r="M40" s="102">
        <f t="shared" si="1"/>
        <v>0</v>
      </c>
    </row>
    <row r="41" spans="1:13" ht="30" x14ac:dyDescent="0.25">
      <c r="A41" s="108"/>
      <c r="B41" s="109" t="s">
        <v>141</v>
      </c>
      <c r="C41" s="104"/>
      <c r="D41" s="105"/>
      <c r="E41" s="105"/>
      <c r="F41" s="105"/>
      <c r="G41" s="105"/>
      <c r="H41" s="105"/>
      <c r="I41" s="105"/>
      <c r="J41" s="105"/>
      <c r="K41" s="106"/>
      <c r="L41" s="107"/>
      <c r="M41" s="106">
        <f t="shared" si="1"/>
        <v>0</v>
      </c>
    </row>
    <row r="42" spans="1:13" ht="30" x14ac:dyDescent="0.25">
      <c r="A42" s="108"/>
      <c r="B42" s="109" t="s">
        <v>142</v>
      </c>
      <c r="C42" s="104"/>
      <c r="D42" s="105"/>
      <c r="E42" s="105"/>
      <c r="F42" s="105"/>
      <c r="G42" s="105"/>
      <c r="H42" s="105"/>
      <c r="I42" s="105"/>
      <c r="J42" s="105"/>
      <c r="K42" s="106"/>
      <c r="L42" s="107"/>
      <c r="M42" s="106">
        <f t="shared" si="1"/>
        <v>0</v>
      </c>
    </row>
    <row r="43" spans="1:13" ht="15.75" customHeight="1" x14ac:dyDescent="0.25">
      <c r="A43" s="32">
        <v>5</v>
      </c>
      <c r="B43" s="23" t="s">
        <v>129</v>
      </c>
      <c r="C43" s="103"/>
      <c r="D43" s="99"/>
      <c r="E43" s="99"/>
      <c r="F43" s="99"/>
      <c r="G43" s="99"/>
      <c r="H43" s="99"/>
      <c r="I43" s="99"/>
      <c r="J43" s="99">
        <f>J44+J45</f>
        <v>0</v>
      </c>
      <c r="K43" s="102"/>
      <c r="L43" s="101"/>
      <c r="M43" s="102">
        <f t="shared" si="1"/>
        <v>0</v>
      </c>
    </row>
    <row r="44" spans="1:13" ht="30" x14ac:dyDescent="0.25">
      <c r="A44" s="108"/>
      <c r="B44" s="109" t="s">
        <v>141</v>
      </c>
      <c r="C44" s="104"/>
      <c r="D44" s="105"/>
      <c r="E44" s="105"/>
      <c r="F44" s="105"/>
      <c r="G44" s="105"/>
      <c r="H44" s="105"/>
      <c r="I44" s="105"/>
      <c r="J44" s="105"/>
      <c r="K44" s="106"/>
      <c r="L44" s="107"/>
      <c r="M44" s="106">
        <f t="shared" si="1"/>
        <v>0</v>
      </c>
    </row>
    <row r="45" spans="1:13" ht="30" x14ac:dyDescent="0.25">
      <c r="A45" s="108"/>
      <c r="B45" s="109" t="s">
        <v>142</v>
      </c>
      <c r="C45" s="104"/>
      <c r="D45" s="105"/>
      <c r="E45" s="105"/>
      <c r="F45" s="105"/>
      <c r="G45" s="105"/>
      <c r="H45" s="105"/>
      <c r="I45" s="105"/>
      <c r="J45" s="105"/>
      <c r="K45" s="106"/>
      <c r="L45" s="107"/>
      <c r="M45" s="106">
        <f t="shared" si="1"/>
        <v>0</v>
      </c>
    </row>
    <row r="46" spans="1:13" ht="15.75" x14ac:dyDescent="0.25">
      <c r="A46" s="428" t="s">
        <v>21</v>
      </c>
      <c r="B46" s="428"/>
      <c r="C46" s="111">
        <f>C33+C34+C37+C40+C43</f>
        <v>0</v>
      </c>
      <c r="D46" s="112" t="s">
        <v>103</v>
      </c>
      <c r="E46" s="112" t="s">
        <v>11</v>
      </c>
      <c r="F46" s="112" t="s">
        <v>11</v>
      </c>
      <c r="G46" s="112" t="s">
        <v>11</v>
      </c>
      <c r="H46" s="112" t="s">
        <v>11</v>
      </c>
      <c r="I46" s="112" t="s">
        <v>11</v>
      </c>
      <c r="J46" s="113">
        <f>J33+J34+J37+J40+J43</f>
        <v>0</v>
      </c>
      <c r="K46" s="114" t="s">
        <v>11</v>
      </c>
      <c r="L46" s="115" t="s">
        <v>11</v>
      </c>
      <c r="M46" s="115" t="s">
        <v>11</v>
      </c>
    </row>
    <row r="48" spans="1:13" ht="15.75" x14ac:dyDescent="0.25">
      <c r="A48" s="30" t="s">
        <v>114</v>
      </c>
    </row>
    <row r="49" spans="1:13" ht="15.75" x14ac:dyDescent="0.25">
      <c r="A49" s="431" t="s">
        <v>108</v>
      </c>
      <c r="B49" s="431"/>
      <c r="C49" s="431"/>
      <c r="D49" s="431"/>
      <c r="E49" s="431"/>
      <c r="F49" s="431"/>
      <c r="G49" s="431"/>
      <c r="H49" s="431"/>
      <c r="I49" s="431"/>
      <c r="J49" s="431"/>
    </row>
    <row r="50" spans="1:13" ht="15.75" x14ac:dyDescent="0.25">
      <c r="A50" s="31"/>
    </row>
    <row r="51" spans="1:13" ht="15.75" customHeight="1" x14ac:dyDescent="0.25">
      <c r="A51" s="427" t="s">
        <v>80</v>
      </c>
      <c r="B51" s="427" t="s">
        <v>81</v>
      </c>
      <c r="C51" s="427" t="s">
        <v>82</v>
      </c>
      <c r="D51" s="427" t="s">
        <v>301</v>
      </c>
      <c r="E51" s="427"/>
      <c r="F51" s="427"/>
      <c r="G51" s="427"/>
      <c r="H51" s="427" t="s">
        <v>83</v>
      </c>
      <c r="I51" s="427" t="s">
        <v>84</v>
      </c>
      <c r="J51" s="427" t="s">
        <v>302</v>
      </c>
      <c r="K51" s="385" t="s">
        <v>299</v>
      </c>
      <c r="L51" s="385" t="s">
        <v>107</v>
      </c>
      <c r="M51" s="385" t="s">
        <v>300</v>
      </c>
    </row>
    <row r="52" spans="1:13" ht="15.75" x14ac:dyDescent="0.25">
      <c r="A52" s="427"/>
      <c r="B52" s="427"/>
      <c r="C52" s="427"/>
      <c r="D52" s="427" t="s">
        <v>10</v>
      </c>
      <c r="E52" s="427" t="s">
        <v>8</v>
      </c>
      <c r="F52" s="427"/>
      <c r="G52" s="427"/>
      <c r="H52" s="427"/>
      <c r="I52" s="427"/>
      <c r="J52" s="427"/>
      <c r="K52" s="385"/>
      <c r="L52" s="385"/>
      <c r="M52" s="385"/>
    </row>
    <row r="53" spans="1:13" ht="47.25" x14ac:dyDescent="0.25">
      <c r="A53" s="427"/>
      <c r="B53" s="427"/>
      <c r="C53" s="427"/>
      <c r="D53" s="427"/>
      <c r="E53" s="211" t="s">
        <v>85</v>
      </c>
      <c r="F53" s="211" t="s">
        <v>86</v>
      </c>
      <c r="G53" s="211" t="s">
        <v>87</v>
      </c>
      <c r="H53" s="427"/>
      <c r="I53" s="427"/>
      <c r="J53" s="427"/>
      <c r="K53" s="385"/>
      <c r="L53" s="385"/>
      <c r="M53" s="385"/>
    </row>
    <row r="54" spans="1:13" ht="15.75" x14ac:dyDescent="0.25">
      <c r="A54" s="93">
        <v>1</v>
      </c>
      <c r="B54" s="93">
        <v>2</v>
      </c>
      <c r="C54" s="93">
        <v>3</v>
      </c>
      <c r="D54" s="93">
        <v>4</v>
      </c>
      <c r="E54" s="93">
        <v>5</v>
      </c>
      <c r="F54" s="93">
        <v>6</v>
      </c>
      <c r="G54" s="93">
        <v>7</v>
      </c>
      <c r="H54" s="93">
        <v>8</v>
      </c>
      <c r="I54" s="93">
        <v>9</v>
      </c>
      <c r="J54" s="93">
        <v>8</v>
      </c>
      <c r="K54" s="92">
        <v>9</v>
      </c>
      <c r="L54" s="92">
        <v>10</v>
      </c>
      <c r="M54" s="92" t="s">
        <v>109</v>
      </c>
    </row>
    <row r="55" spans="1:13" ht="15.75" x14ac:dyDescent="0.25">
      <c r="A55" s="32">
        <v>1</v>
      </c>
      <c r="B55" s="23" t="s">
        <v>72</v>
      </c>
      <c r="C55" s="103"/>
      <c r="D55" s="99"/>
      <c r="E55" s="99"/>
      <c r="F55" s="99"/>
      <c r="G55" s="99"/>
      <c r="H55" s="99"/>
      <c r="I55" s="99"/>
      <c r="J55" s="99"/>
      <c r="K55" s="100"/>
      <c r="L55" s="101"/>
      <c r="M55" s="102">
        <f>K55*L55</f>
        <v>0</v>
      </c>
    </row>
    <row r="56" spans="1:13" ht="15.75" x14ac:dyDescent="0.25">
      <c r="A56" s="32">
        <v>2</v>
      </c>
      <c r="B56" s="23" t="s">
        <v>126</v>
      </c>
      <c r="C56" s="103">
        <f>C57+C58</f>
        <v>0</v>
      </c>
      <c r="D56" s="99"/>
      <c r="E56" s="99"/>
      <c r="F56" s="99"/>
      <c r="G56" s="99"/>
      <c r="H56" s="99"/>
      <c r="I56" s="99"/>
      <c r="J56" s="99">
        <f>J57+J58</f>
        <v>0</v>
      </c>
      <c r="K56" s="102"/>
      <c r="L56" s="101"/>
      <c r="M56" s="102">
        <f t="shared" ref="M56:M67" si="2">K56*L56</f>
        <v>0</v>
      </c>
    </row>
    <row r="57" spans="1:13" ht="30" x14ac:dyDescent="0.25">
      <c r="A57" s="108"/>
      <c r="B57" s="109" t="s">
        <v>141</v>
      </c>
      <c r="C57" s="104"/>
      <c r="D57" s="105"/>
      <c r="E57" s="105"/>
      <c r="F57" s="105"/>
      <c r="G57" s="105"/>
      <c r="H57" s="105"/>
      <c r="I57" s="105"/>
      <c r="J57" s="105"/>
      <c r="K57" s="106"/>
      <c r="L57" s="107"/>
      <c r="M57" s="106">
        <f t="shared" si="2"/>
        <v>0</v>
      </c>
    </row>
    <row r="58" spans="1:13" ht="30" x14ac:dyDescent="0.25">
      <c r="A58" s="108"/>
      <c r="B58" s="109" t="s">
        <v>142</v>
      </c>
      <c r="C58" s="104"/>
      <c r="D58" s="105"/>
      <c r="E58" s="105"/>
      <c r="F58" s="105"/>
      <c r="G58" s="105"/>
      <c r="H58" s="105"/>
      <c r="I58" s="105"/>
      <c r="J58" s="105"/>
      <c r="K58" s="106"/>
      <c r="L58" s="107"/>
      <c r="M58" s="106">
        <f t="shared" si="2"/>
        <v>0</v>
      </c>
    </row>
    <row r="59" spans="1:13" ht="45" x14ac:dyDescent="0.25">
      <c r="A59" s="32">
        <v>3</v>
      </c>
      <c r="B59" s="23" t="s">
        <v>127</v>
      </c>
      <c r="C59" s="103"/>
      <c r="D59" s="99"/>
      <c r="E59" s="99"/>
      <c r="F59" s="99"/>
      <c r="G59" s="99"/>
      <c r="H59" s="99"/>
      <c r="I59" s="99"/>
      <c r="J59" s="99">
        <f>J60+J61</f>
        <v>0</v>
      </c>
      <c r="K59" s="102"/>
      <c r="L59" s="101"/>
      <c r="M59" s="102">
        <f t="shared" si="2"/>
        <v>0</v>
      </c>
    </row>
    <row r="60" spans="1:13" ht="30" x14ac:dyDescent="0.25">
      <c r="A60" s="108"/>
      <c r="B60" s="109" t="s">
        <v>141</v>
      </c>
      <c r="C60" s="104"/>
      <c r="D60" s="105"/>
      <c r="E60" s="105"/>
      <c r="F60" s="105"/>
      <c r="G60" s="105"/>
      <c r="H60" s="105"/>
      <c r="I60" s="105"/>
      <c r="J60" s="105"/>
      <c r="K60" s="106"/>
      <c r="L60" s="107"/>
      <c r="M60" s="106">
        <f t="shared" si="2"/>
        <v>0</v>
      </c>
    </row>
    <row r="61" spans="1:13" ht="30" x14ac:dyDescent="0.25">
      <c r="A61" s="108"/>
      <c r="B61" s="109" t="s">
        <v>142</v>
      </c>
      <c r="C61" s="104"/>
      <c r="D61" s="105"/>
      <c r="E61" s="105"/>
      <c r="F61" s="105"/>
      <c r="G61" s="105"/>
      <c r="H61" s="105"/>
      <c r="I61" s="105"/>
      <c r="J61" s="105"/>
      <c r="K61" s="106"/>
      <c r="L61" s="107"/>
      <c r="M61" s="106">
        <f t="shared" si="2"/>
        <v>0</v>
      </c>
    </row>
    <row r="62" spans="1:13" ht="45" x14ac:dyDescent="0.25">
      <c r="A62" s="32">
        <v>4</v>
      </c>
      <c r="B62" s="23" t="s">
        <v>128</v>
      </c>
      <c r="C62" s="103"/>
      <c r="D62" s="99"/>
      <c r="E62" s="99"/>
      <c r="F62" s="99"/>
      <c r="G62" s="99"/>
      <c r="H62" s="99"/>
      <c r="I62" s="99"/>
      <c r="J62" s="99">
        <f>J63+J64</f>
        <v>0</v>
      </c>
      <c r="K62" s="102"/>
      <c r="L62" s="101"/>
      <c r="M62" s="102">
        <f t="shared" si="2"/>
        <v>0</v>
      </c>
    </row>
    <row r="63" spans="1:13" ht="30" x14ac:dyDescent="0.25">
      <c r="A63" s="108"/>
      <c r="B63" s="109" t="s">
        <v>141</v>
      </c>
      <c r="C63" s="104"/>
      <c r="D63" s="105"/>
      <c r="E63" s="105"/>
      <c r="F63" s="105"/>
      <c r="G63" s="105"/>
      <c r="H63" s="105"/>
      <c r="I63" s="105"/>
      <c r="J63" s="105"/>
      <c r="K63" s="106"/>
      <c r="L63" s="107"/>
      <c r="M63" s="106">
        <f t="shared" si="2"/>
        <v>0</v>
      </c>
    </row>
    <row r="64" spans="1:13" ht="30" x14ac:dyDescent="0.25">
      <c r="A64" s="108"/>
      <c r="B64" s="109" t="s">
        <v>142</v>
      </c>
      <c r="C64" s="104"/>
      <c r="D64" s="105"/>
      <c r="E64" s="105"/>
      <c r="F64" s="105"/>
      <c r="G64" s="105"/>
      <c r="H64" s="105"/>
      <c r="I64" s="105"/>
      <c r="J64" s="105"/>
      <c r="K64" s="106"/>
      <c r="L64" s="107"/>
      <c r="M64" s="106">
        <f t="shared" si="2"/>
        <v>0</v>
      </c>
    </row>
    <row r="65" spans="1:13" ht="15.75" customHeight="1" x14ac:dyDescent="0.25">
      <c r="A65" s="32">
        <v>5</v>
      </c>
      <c r="B65" s="23" t="s">
        <v>129</v>
      </c>
      <c r="C65" s="103"/>
      <c r="D65" s="99"/>
      <c r="E65" s="99"/>
      <c r="F65" s="99"/>
      <c r="G65" s="99"/>
      <c r="H65" s="99"/>
      <c r="I65" s="99"/>
      <c r="J65" s="99">
        <f>J66+J67</f>
        <v>0</v>
      </c>
      <c r="K65" s="102"/>
      <c r="L65" s="101"/>
      <c r="M65" s="102">
        <f t="shared" si="2"/>
        <v>0</v>
      </c>
    </row>
    <row r="66" spans="1:13" ht="30" x14ac:dyDescent="0.25">
      <c r="A66" s="108"/>
      <c r="B66" s="109" t="s">
        <v>141</v>
      </c>
      <c r="C66" s="104"/>
      <c r="D66" s="105"/>
      <c r="E66" s="105"/>
      <c r="F66" s="105"/>
      <c r="G66" s="105"/>
      <c r="H66" s="105"/>
      <c r="I66" s="105"/>
      <c r="J66" s="105"/>
      <c r="K66" s="106"/>
      <c r="L66" s="107"/>
      <c r="M66" s="106">
        <f t="shared" si="2"/>
        <v>0</v>
      </c>
    </row>
    <row r="67" spans="1:13" ht="30" x14ac:dyDescent="0.25">
      <c r="A67" s="108"/>
      <c r="B67" s="109" t="s">
        <v>142</v>
      </c>
      <c r="C67" s="104"/>
      <c r="D67" s="105"/>
      <c r="E67" s="105"/>
      <c r="F67" s="105"/>
      <c r="G67" s="105"/>
      <c r="H67" s="105"/>
      <c r="I67" s="105"/>
      <c r="J67" s="105"/>
      <c r="K67" s="106"/>
      <c r="L67" s="107"/>
      <c r="M67" s="106">
        <f t="shared" si="2"/>
        <v>0</v>
      </c>
    </row>
    <row r="68" spans="1:13" ht="15.75" x14ac:dyDescent="0.25">
      <c r="A68" s="428" t="s">
        <v>21</v>
      </c>
      <c r="B68" s="428"/>
      <c r="C68" s="111">
        <f>C55+C56+C59+C62+C65</f>
        <v>0</v>
      </c>
      <c r="D68" s="112" t="s">
        <v>103</v>
      </c>
      <c r="E68" s="112" t="s">
        <v>11</v>
      </c>
      <c r="F68" s="112" t="s">
        <v>11</v>
      </c>
      <c r="G68" s="112" t="s">
        <v>11</v>
      </c>
      <c r="H68" s="112" t="s">
        <v>11</v>
      </c>
      <c r="I68" s="112" t="s">
        <v>11</v>
      </c>
      <c r="J68" s="113">
        <f>J55+J56+J59+J62+J65</f>
        <v>0</v>
      </c>
      <c r="K68" s="114" t="s">
        <v>11</v>
      </c>
      <c r="L68" s="115" t="s">
        <v>11</v>
      </c>
      <c r="M68" s="115" t="s">
        <v>11</v>
      </c>
    </row>
  </sheetData>
  <mergeCells count="45">
    <mergeCell ref="A2:J2"/>
    <mergeCell ref="A3:J3"/>
    <mergeCell ref="K3:M3"/>
    <mergeCell ref="A5:E5"/>
    <mergeCell ref="A7:A9"/>
    <mergeCell ref="B7:B9"/>
    <mergeCell ref="C7:C9"/>
    <mergeCell ref="D7:G7"/>
    <mergeCell ref="H7:H9"/>
    <mergeCell ref="I7:I9"/>
    <mergeCell ref="J7:J9"/>
    <mergeCell ref="K7:K9"/>
    <mergeCell ref="L7:L9"/>
    <mergeCell ref="M7:M9"/>
    <mergeCell ref="D8:D9"/>
    <mergeCell ref="E8:G8"/>
    <mergeCell ref="A24:B24"/>
    <mergeCell ref="K29:K31"/>
    <mergeCell ref="L29:L31"/>
    <mergeCell ref="M29:M31"/>
    <mergeCell ref="E30:G30"/>
    <mergeCell ref="A27:J27"/>
    <mergeCell ref="A29:A31"/>
    <mergeCell ref="B29:B31"/>
    <mergeCell ref="C29:C31"/>
    <mergeCell ref="D29:G29"/>
    <mergeCell ref="H29:H31"/>
    <mergeCell ref="I29:I31"/>
    <mergeCell ref="J29:J31"/>
    <mergeCell ref="D30:D31"/>
    <mergeCell ref="A68:B68"/>
    <mergeCell ref="A46:B46"/>
    <mergeCell ref="A49:J49"/>
    <mergeCell ref="A51:A53"/>
    <mergeCell ref="B51:B53"/>
    <mergeCell ref="C51:C53"/>
    <mergeCell ref="D51:G51"/>
    <mergeCell ref="H51:H53"/>
    <mergeCell ref="I51:I53"/>
    <mergeCell ref="J51:J53"/>
    <mergeCell ref="K51:K53"/>
    <mergeCell ref="L51:L53"/>
    <mergeCell ref="M51:M53"/>
    <mergeCell ref="D52:D53"/>
    <mergeCell ref="E52:G52"/>
  </mergeCells>
  <pageMargins left="0.78740157480314965" right="0.19685039370078741" top="0.19685039370078741" bottom="0.19685039370078741" header="0.31496062992125984" footer="0.31496062992125984"/>
  <pageSetup paperSize="9" scale="56" fitToHeight="5"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20</vt:i4>
      </vt:variant>
      <vt:variant>
        <vt:lpstr>Именованные диапазоны</vt:lpstr>
      </vt:variant>
      <vt:variant>
        <vt:i4>49</vt:i4>
      </vt:variant>
    </vt:vector>
  </HeadingPairs>
  <TitlesOfParts>
    <vt:vector size="69" baseType="lpstr">
      <vt:lpstr>Титул</vt:lpstr>
      <vt:lpstr>раздел 1</vt:lpstr>
      <vt:lpstr>раздел 2</vt:lpstr>
      <vt:lpstr>раздел 3</vt:lpstr>
      <vt:lpstr>раздел 3 колледж</vt:lpstr>
      <vt:lpstr>детализация раздела 1</vt:lpstr>
      <vt:lpstr>детализация ост. и поступ.</vt:lpstr>
      <vt:lpstr>Обоснование ЗП</vt:lpstr>
      <vt:lpstr>Обоснование ЗП колледж</vt:lpstr>
      <vt:lpstr>2;3;</vt:lpstr>
      <vt:lpstr>страховые, соц выплаты</vt:lpstr>
      <vt:lpstr>налоги</vt:lpstr>
      <vt:lpstr>безвоз, прочие</vt:lpstr>
      <vt:lpstr>связь,трансп,аренда, коммун</vt:lpstr>
      <vt:lpstr>содержание</vt:lpstr>
      <vt:lpstr>прочие услуги</vt:lpstr>
      <vt:lpstr>страхование</vt:lpstr>
      <vt:lpstr>ОС</vt:lpstr>
      <vt:lpstr>МЗ</vt:lpstr>
      <vt:lpstr>Расшифровка контрактов</vt:lpstr>
      <vt:lpstr>'раздел 1'!sub_100821</vt:lpstr>
      <vt:lpstr>'раздел 1'!sub_100822</vt:lpstr>
      <vt:lpstr>'раздел 1'!sub_100823</vt:lpstr>
      <vt:lpstr>'раздел 1'!sub_100824</vt:lpstr>
      <vt:lpstr>'раздел 1'!sub_100825</vt:lpstr>
      <vt:lpstr>'раздел 1'!sub_100826</vt:lpstr>
      <vt:lpstr>'раздел 1'!sub_100828</vt:lpstr>
      <vt:lpstr>'раздел 1'!sub_100829</vt:lpstr>
      <vt:lpstr>'раздел 2'!sub_101010</vt:lpstr>
      <vt:lpstr>'раздел 1'!sub_108210</vt:lpstr>
      <vt:lpstr>'раздел 1'!sub_108211</vt:lpstr>
      <vt:lpstr>'раздел 1'!sub_108212</vt:lpstr>
      <vt:lpstr>'раздел 1'!sub_108214</vt:lpstr>
      <vt:lpstr>'раздел 1'!sub_108216</vt:lpstr>
      <vt:lpstr>'раздел 1'!sub_108217</vt:lpstr>
      <vt:lpstr>'раздел 1'!sub_108218</vt:lpstr>
      <vt:lpstr>'раздел 1'!sub_108219</vt:lpstr>
      <vt:lpstr>'раздел 1'!sub_108220</vt:lpstr>
      <vt:lpstr>'раздел 1'!sub_108221</vt:lpstr>
      <vt:lpstr>'раздел 1'!sub_108222</vt:lpstr>
      <vt:lpstr>'раздел 1'!sub_108223</vt:lpstr>
      <vt:lpstr>'раздел 2'!sub_11011</vt:lpstr>
      <vt:lpstr>'раздел 2'!sub_121212</vt:lpstr>
      <vt:lpstr>'раздел 2'!sub_131313</vt:lpstr>
      <vt:lpstr>'раздел 2'!sub_141414</vt:lpstr>
      <vt:lpstr>'раздел 2'!sub_151515</vt:lpstr>
      <vt:lpstr>'раздел 2'!sub_161616</vt:lpstr>
      <vt:lpstr>'Обоснование ЗП'!sub_2100</vt:lpstr>
      <vt:lpstr>'Обоснование ЗП'!sub_2101</vt:lpstr>
      <vt:lpstr>'страховые, соц выплаты'!sub_21041</vt:lpstr>
      <vt:lpstr>'страховые, соц выплаты'!sub_210411</vt:lpstr>
      <vt:lpstr>'страховые, соц выплаты'!sub_210412</vt:lpstr>
      <vt:lpstr>'страховые, соц выплаты'!sub_210413</vt:lpstr>
      <vt:lpstr>'страховые, соц выплаты'!sub_21042</vt:lpstr>
      <vt:lpstr>'страховые, соц выплаты'!sub_210421</vt:lpstr>
      <vt:lpstr>'страховые, соц выплаты'!sub_210422</vt:lpstr>
      <vt:lpstr>'страховые, соц выплаты'!sub_210423</vt:lpstr>
      <vt:lpstr>'страховые, соц выплаты'!sub_210424</vt:lpstr>
      <vt:lpstr>'страховые, соц выплаты'!sub_210425</vt:lpstr>
      <vt:lpstr>'страховые, соц выплаты'!sub_21043</vt:lpstr>
      <vt:lpstr>содержание!sub_2605</vt:lpstr>
      <vt:lpstr>ОС!sub_2607</vt:lpstr>
      <vt:lpstr>'детализация раздела 1'!Заголовки_для_печати</vt:lpstr>
      <vt:lpstr>'раздел 1'!Заголовки_для_печати</vt:lpstr>
      <vt:lpstr>'детализация ост. и поступ.'!Область_печати</vt:lpstr>
      <vt:lpstr>'Обоснование ЗП'!Область_печати</vt:lpstr>
      <vt:lpstr>'раздел 1'!Область_печати</vt:lpstr>
      <vt:lpstr>'раздел 2'!Область_печати</vt:lpstr>
      <vt:lpstr>'раздел 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2021-08-18T09:42:22Z</dcterms:modified>
</cp:coreProperties>
</file>